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855" firstSheet="9" activeTab="9"/>
  </bookViews>
  <sheets>
    <sheet name="Реестр (корр)" sheetId="11" state="hidden" r:id="rId1"/>
    <sheet name="Программа" sheetId="79" state="hidden" r:id="rId2"/>
    <sheet name="вода хозбыт технолог" sheetId="85" state="hidden" r:id="rId3"/>
    <sheet name="вода заполн.подпитка" sheetId="84" state="hidden" r:id="rId4"/>
    <sheet name="Продувка, взрыхление, регенер" sheetId="86" state="hidden" r:id="rId5"/>
    <sheet name="сети" sheetId="82" state="hidden" r:id="rId6"/>
    <sheet name="Числ, Т. коэф Тепло" sheetId="42" state="hidden" r:id="rId7"/>
    <sheet name="Доплаты Тепло" sheetId="43" state="hidden" r:id="rId8"/>
    <sheet name="прил 4.9. (расш)" sheetId="44" state="hidden" r:id="rId9"/>
    <sheet name="5.9" sheetId="6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_xlnm.Print_Area_2" localSheetId="1">#REF!</definedName>
    <definedName name="__xlnm.Print_Area_2">#REF!</definedName>
    <definedName name="__xlnm.Print_Titles" localSheetId="1">#REF!</definedName>
    <definedName name="__xlnm.Print_Titles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ADD_2" localSheetId="1">[2]Диапазоны!#REF!</definedName>
    <definedName name="ADD_2">[2]Диапазоны!#REF!</definedName>
    <definedName name="ADD_4" localSheetId="1">[2]Диапазоны!#REF!</definedName>
    <definedName name="ADD_4" localSheetId="0">[2]Диапазоны!#REF!</definedName>
    <definedName name="ADD_4">[2]Диапазоны!#REF!</definedName>
    <definedName name="ADD_PP1" localSheetId="1">[3]Диапазоны!#REF!</definedName>
    <definedName name="ADD_PP1" localSheetId="0">[3]Диапазоны!#REF!</definedName>
    <definedName name="ADD_PP1">[3]Диапазоны!#REF!</definedName>
    <definedName name="ADD_PP2" localSheetId="1">#REF!</definedName>
    <definedName name="ADD_PP2" localSheetId="0">#REF!</definedName>
    <definedName name="ADD_PP2">#REF!</definedName>
    <definedName name="ADD_PP2_2" localSheetId="1">[4]Диапазоны!#REF!</definedName>
    <definedName name="ADD_PP2_2" localSheetId="0">[4]Диапазоны!#REF!</definedName>
    <definedName name="ADD_PP2_2">[4]Диапазоны!#REF!</definedName>
    <definedName name="ADD2_1" localSheetId="1">[2]Диапазоны!#REF!</definedName>
    <definedName name="ADD2_1" localSheetId="0">[2]Диапазоны!#REF!</definedName>
    <definedName name="ADD2_1">[2]Диапазоны!#REF!</definedName>
    <definedName name="ADD3_1" localSheetId="1">[2]Диапазоны!#REF!</definedName>
    <definedName name="ADD3_1" localSheetId="0">[2]Диапазоны!#REF!</definedName>
    <definedName name="ADD3_1">[2]Диапазоны!#REF!</definedName>
    <definedName name="ADD4_MO" localSheetId="1">[4]Диапазоны!#REF!</definedName>
    <definedName name="ADD4_MO" localSheetId="0">[4]Диапазоны!#REF!</definedName>
    <definedName name="ADD4_MO">[4]Диапазоны!#REF!</definedName>
    <definedName name="ADD4_ORG" localSheetId="1">[4]Диапазоны!#REF!</definedName>
    <definedName name="ADD4_ORG" localSheetId="0">[4]Диапазоны!#REF!</definedName>
    <definedName name="ADD4_ORG">[4]Диапазоны!#REF!</definedName>
    <definedName name="ALL_FILES">[5]Файлы!$B$1</definedName>
    <definedName name="anscount" hidden="1">1</definedName>
    <definedName name="CompOt">#N/A</definedName>
    <definedName name="CompRas">#N/A</definedName>
    <definedName name="DATA" localSheetId="1">#REF!</definedName>
    <definedName name="DATA" localSheetId="0">#REF!</definedName>
    <definedName name="DATA">#REF!</definedName>
    <definedName name="DATE" localSheetId="1">#REF!</definedName>
    <definedName name="DATE" localSheetId="0">#REF!</definedName>
    <definedName name="DATE">#REF!</definedName>
    <definedName name="Down_range" localSheetId="1">#REF!</definedName>
    <definedName name="Down_range" localSheetId="0">#REF!</definedName>
    <definedName name="Down_range">#REF!</definedName>
    <definedName name="ERRO" localSheetId="1">#REF!</definedName>
    <definedName name="ERRO" localSheetId="0">#REF!</definedName>
    <definedName name="ERRO">#REF!</definedName>
    <definedName name="event">[6]TEHSHEET!$Q$2:$Q$5</definedName>
    <definedName name="ew">#N/A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1" localSheetId="1">#REF!</definedName>
    <definedName name="Excel_BuiltIn_Print_Area_1_1_1_1">#REF!</definedName>
    <definedName name="Excel_BuiltIn_Print_Area_1_1_1_1_1" localSheetId="1">#REF!</definedName>
    <definedName name="Excel_BuiltIn_Print_Area_1_1_1_1_1">#REF!</definedName>
    <definedName name="Excel_BuiltIn_Print_Area_1_1_1_1_1_1" localSheetId="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 localSheetId="1">#REF!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 localSheetId="1">#REF!</definedName>
    <definedName name="Excel_BuiltIn_Print_Area_1_1_2">#REF!</definedName>
    <definedName name="Excel_BuiltIn_Print_Area_1_1_2_1" localSheetId="1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 localSheetId="1">#REF!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 localSheetId="1">'[7]10я Мельн'!#REF!</definedName>
    <definedName name="Excel_BuiltIn_Print_Area_12_1">'[7]10я Мельн'!#REF!</definedName>
    <definedName name="Excel_BuiltIn_Print_Area_12_1_1">NA()</definedName>
    <definedName name="Excel_BuiltIn_Print_Area_12_1_3" localSheetId="1">'[7]10я Мельн'!#REF!</definedName>
    <definedName name="Excel_BuiltIn_Print_Area_12_1_3">'[7]10я Мельн'!#REF!</definedName>
    <definedName name="Excel_BuiltIn_Print_Area_12_1_3_1">NA()</definedName>
    <definedName name="Excel_BuiltIn_Print_Area_12_1_5" localSheetId="1">'[7]10я Мельн'!#REF!</definedName>
    <definedName name="Excel_BuiltIn_Print_Area_12_1_5">'[7]10я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 localSheetId="1">#REF!</definedName>
    <definedName name="Excel_BuiltIn_Print_Area_2_1">#REF!</definedName>
    <definedName name="Excel_BuiltIn_Print_Area_2_1_1">"#REF!"</definedName>
    <definedName name="Excel_BuiltIn_Print_Area_2_1_1_1" localSheetId="1">#REF!</definedName>
    <definedName name="Excel_BuiltIn_Print_Area_2_1_1_1">#REF!</definedName>
    <definedName name="Excel_BuiltIn_Print_Area_2_1_1_3" localSheetId="1">#REF!</definedName>
    <definedName name="Excel_BuiltIn_Print_Area_2_1_1_3">#REF!</definedName>
    <definedName name="Excel_BuiltIn_Print_Area_2_1_2">"#REF!"</definedName>
    <definedName name="Excel_BuiltIn_Print_Area_2_1_3" localSheetId="1">#REF!</definedName>
    <definedName name="Excel_BuiltIn_Print_Area_2_1_3">#REF!</definedName>
    <definedName name="Excel_BuiltIn_Print_Area_2_3" localSheetId="1">#REF!</definedName>
    <definedName name="Excel_BuiltIn_Print_Area_2_3">#REF!</definedName>
    <definedName name="Excel_BuiltIn_Print_Area_22_1" localSheetId="1">#REF!</definedName>
    <definedName name="Excel_BuiltIn_Print_Area_22_1">#REF!</definedName>
    <definedName name="Excel_BuiltIn_Print_Area_22_1_1">"#REF!"</definedName>
    <definedName name="Excel_BuiltIn_Print_Area_22_3" localSheetId="1">#REF!</definedName>
    <definedName name="Excel_BuiltIn_Print_Area_22_3">#REF!</definedName>
    <definedName name="Excel_BuiltIn_Print_Area_22_3_1">"#REF!"</definedName>
    <definedName name="Excel_BuiltIn_Print_Area_22_5" localSheetId="1">#REF!</definedName>
    <definedName name="Excel_BuiltIn_Print_Area_22_5">#REF!</definedName>
    <definedName name="Excel_BuiltIn_Print_Area_22_5_1">"#REF!"</definedName>
    <definedName name="Excel_BuiltIn_Print_Area_23_1" localSheetId="1">#REF!</definedName>
    <definedName name="Excel_BuiltIn_Print_Area_23_1">#REF!</definedName>
    <definedName name="Excel_BuiltIn_Print_Area_23_1_1">"#REF!"</definedName>
    <definedName name="Excel_BuiltIn_Print_Area_23_1_3" localSheetId="1">#REF!</definedName>
    <definedName name="Excel_BuiltIn_Print_Area_23_1_3">#REF!</definedName>
    <definedName name="Excel_BuiltIn_Print_Area_23_1_3_1">"#REF!"</definedName>
    <definedName name="Excel_BuiltIn_Print_Area_23_1_4" localSheetId="1">#REF!</definedName>
    <definedName name="Excel_BuiltIn_Print_Area_23_1_4">#REF!</definedName>
    <definedName name="Excel_BuiltIn_Print_Area_23_1_5" localSheetId="1">#REF!</definedName>
    <definedName name="Excel_BuiltIn_Print_Area_23_1_5">#REF!</definedName>
    <definedName name="Excel_BuiltIn_Print_Area_23_1_5_1">"#REF!"</definedName>
    <definedName name="Excel_BuiltIn_Print_Area_3_1" localSheetId="1">#REF!</definedName>
    <definedName name="Excel_BuiltIn_Print_Area_3_1">#REF!</definedName>
    <definedName name="Excel_BuiltIn_Print_Area_3_1_1" localSheetId="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 localSheetId="1">#REF!</definedName>
    <definedName name="Excel_BuiltIn_Print_Area_3_1_3">#REF!</definedName>
    <definedName name="Excel_BuiltIn_Print_Area_3_1_3_1">"#REF!"</definedName>
    <definedName name="Excel_BuiltIn_Print_Area_3_1_5" localSheetId="1">#REF!</definedName>
    <definedName name="Excel_BuiltIn_Print_Area_3_1_5">#REF!</definedName>
    <definedName name="Excel_BuiltIn_Print_Area_3_1_5_1">"#REF!"</definedName>
    <definedName name="Excel_BuiltIn_Print_Area_5" localSheetId="8">'[8]Свод без коэфф'!$A$1:$K$13</definedName>
    <definedName name="Excel_BuiltIn_Print_Area_5">'[8]Свод без коэфф'!$A$1:$K$13</definedName>
    <definedName name="Excel_BuiltIn_Print_Area_5_1" localSheetId="1">(#REF!,#REF!)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 localSheetId="1">#REF!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 localSheetId="1">#REF!</definedName>
    <definedName name="Excel_BuiltIn_Print_Area_7_1">#REF!</definedName>
    <definedName name="Excel_BuiltIn_Print_Area_7_1_1">"#REF!"</definedName>
    <definedName name="Excel_BuiltIn_Print_Titles_1" localSheetId="1">#REF!</definedName>
    <definedName name="Excel_BuiltIn_Print_Titles_1">#REF!</definedName>
    <definedName name="Excel_BuiltIn_Print_Titles_4" localSheetId="1">#REF!</definedName>
    <definedName name="Excel_BuiltIn_Print_Titles_4">#REF!</definedName>
    <definedName name="fg">#N/A</definedName>
    <definedName name="fil">[9]Справочники!$H$15</definedName>
    <definedName name="ghg" localSheetId="1" hidden="1">{#N/A,#N/A,FALSE,"Себестоимсть-97"}</definedName>
    <definedName name="ghg" hidden="1">{#N/A,#N/A,FALSE,"Себестоимсть-97"}</definedName>
    <definedName name="god">[6]Титульный!$F$9</definedName>
    <definedName name="H?Address" localSheetId="1">#REF!</definedName>
    <definedName name="H?Address" localSheetId="0">#REF!</definedName>
    <definedName name="H?Address">#REF!</definedName>
    <definedName name="H?Description" localSheetId="1">#REF!</definedName>
    <definedName name="H?Description" localSheetId="0">#REF!</definedName>
    <definedName name="H?Description">#REF!</definedName>
    <definedName name="H?EntityName" localSheetId="1">#REF!</definedName>
    <definedName name="H?EntityName" localSheetId="0">#REF!</definedName>
    <definedName name="H?EntityName">#REF!</definedName>
    <definedName name="H?Name" localSheetId="1">#REF!</definedName>
    <definedName name="H?Name" localSheetId="0">#REF!</definedName>
    <definedName name="H?Name">#REF!</definedName>
    <definedName name="H?OKATO" localSheetId="1">#REF!</definedName>
    <definedName name="H?OKATO" localSheetId="0">#REF!</definedName>
    <definedName name="H?OKATO">#REF!</definedName>
    <definedName name="H?OKFS" localSheetId="1">#REF!</definedName>
    <definedName name="H?OKFS" localSheetId="0">#REF!</definedName>
    <definedName name="H?OKFS">#REF!</definedName>
    <definedName name="H?OKOGU" localSheetId="1">#REF!</definedName>
    <definedName name="H?OKOGU" localSheetId="0">#REF!</definedName>
    <definedName name="H?OKOGU">#REF!</definedName>
    <definedName name="H?OKONX" localSheetId="1">#REF!</definedName>
    <definedName name="H?OKONX" localSheetId="0">#REF!</definedName>
    <definedName name="H?OKONX">#REF!</definedName>
    <definedName name="H?OKOPF" localSheetId="1">#REF!</definedName>
    <definedName name="H?OKOPF" localSheetId="0">#REF!</definedName>
    <definedName name="H?OKOPF">#REF!</definedName>
    <definedName name="H?OKPO" localSheetId="1">#REF!</definedName>
    <definedName name="H?OKPO" localSheetId="0">#REF!</definedName>
    <definedName name="H?OKPO">#REF!</definedName>
    <definedName name="H?OKVD" localSheetId="1">#REF!</definedName>
    <definedName name="H?OKVD" localSheetId="0">#REF!</definedName>
    <definedName name="H?OKVD">#REF!</definedName>
    <definedName name="H?Table" localSheetId="1">#REF!</definedName>
    <definedName name="H?Table" localSheetId="0">#REF!</definedName>
    <definedName name="H?Table">#REF!</definedName>
    <definedName name="H?Title" localSheetId="1">#REF!</definedName>
    <definedName name="H?Title" localSheetId="0">#REF!</definedName>
    <definedName name="H?Title">#REF!</definedName>
    <definedName name="inn">[9]Справочники!$G$13</definedName>
    <definedName name="k">#N/A</definedName>
    <definedName name="kpp">[9]Справочники!$H$13</definedName>
    <definedName name="LAST_RANGE" localSheetId="1">[5]REESTR!#REF!</definedName>
    <definedName name="LAST_RANGE" localSheetId="0">[5]REESTR!#REF!</definedName>
    <definedName name="LAST_RANGE">[5]REESTR!#REF!</definedName>
    <definedName name="LOAD" localSheetId="1">#REF!</definedName>
    <definedName name="LOAD" localSheetId="0">#REF!</definedName>
    <definedName name="LOAD">#REF!</definedName>
    <definedName name="LOAD1" localSheetId="1">#REF!</definedName>
    <definedName name="LOAD1" localSheetId="0">#REF!</definedName>
    <definedName name="LOAD1">#REF!</definedName>
    <definedName name="LOAD2" localSheetId="1">#REF!</definedName>
    <definedName name="LOAD2" localSheetId="0">#REF!</definedName>
    <definedName name="LOAD2">#REF!</definedName>
    <definedName name="LOAD5" localSheetId="1">'[10]Тарифное меню 2'!#REF!</definedName>
    <definedName name="LOAD5" localSheetId="0">'[10]Тарифное меню 2'!#REF!</definedName>
    <definedName name="LOAD5">'[10]Тарифное меню 2'!#REF!</definedName>
    <definedName name="mmm" localSheetId="1" hidden="1">{#N/A,#N/A,FALSE,"Себестоимсть-97"}</definedName>
    <definedName name="mmm" hidden="1">{#N/A,#N/A,FALSE,"Себестоимсть-97"}</definedName>
    <definedName name="MO" localSheetId="1">#REF!</definedName>
    <definedName name="MO" localSheetId="0">#REF!</definedName>
    <definedName name="MO">#REF!</definedName>
    <definedName name="MO_LIST" localSheetId="1">[5]REESTR!#REF!</definedName>
    <definedName name="MO_LIST" localSheetId="0">[5]REESTR!#REF!</definedName>
    <definedName name="MO_LIST">[5]REESTR!#REF!</definedName>
    <definedName name="MO_LIST1">[6]REESTR!$X$2:$X$240</definedName>
    <definedName name="mo_n">[9]Справочники!$F$10</definedName>
    <definedName name="mo_name">[6]Титульный!$G$32</definedName>
    <definedName name="month_list">[11]TEHSHEET!$F$1:$F$13</definedName>
    <definedName name="MR_LIST">[11]REESTR_MO!$D$2:$D$15</definedName>
    <definedName name="MUNOBR" localSheetId="1">#REF!</definedName>
    <definedName name="MUNOBR" localSheetId="0">#REF!</definedName>
    <definedName name="MUNOBR">#REF!</definedName>
    <definedName name="NOM" localSheetId="1">#REF!</definedName>
    <definedName name="NOM" localSheetId="0">#REF!</definedName>
    <definedName name="NOM">#REF!</definedName>
    <definedName name="NSRF" localSheetId="1">#REF!</definedName>
    <definedName name="NSRF" localSheetId="0">#REF!</definedName>
    <definedName name="NSRF">#REF!</definedName>
    <definedName name="OKTMO" localSheetId="1">#REF!</definedName>
    <definedName name="OKTMO" localSheetId="0">#REF!</definedName>
    <definedName name="OKTMO">#REF!</definedName>
    <definedName name="OKTMO_LIST" localSheetId="1">[5]REESTR!#REF!</definedName>
    <definedName name="OKTMO_LIST" localSheetId="0">[5]REESTR!#REF!</definedName>
    <definedName name="OKTMO_LIST">[5]REESTR!#REF!</definedName>
    <definedName name="OKTMO_LIST1">[12]REESTR!$Y$3</definedName>
    <definedName name="oktmo_n">[9]Справочники!$H$10</definedName>
    <definedName name="org">[6]Титульный!$F$13</definedName>
    <definedName name="Org_list" localSheetId="1">#REF!</definedName>
    <definedName name="Org_list" localSheetId="0">#REF!</definedName>
    <definedName name="Org_list">#REF!</definedName>
    <definedName name="org_n">[9]Справочники!$F$13</definedName>
    <definedName name="OrgCount" localSheetId="1">#REF!</definedName>
    <definedName name="OrgCount" localSheetId="0">#REF!</definedName>
    <definedName name="OrgCount">#REF!</definedName>
    <definedName name="P1_ESO_PROT" localSheetId="1" hidden="1">#REF!,#REF!,#REF!,#REF!,#REF!,#REF!,#REF!,#REF!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1" hidden="1">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FLOAD" localSheetId="1" hidden="1">#REF!,#REF!,#REF!,#REF!,#REF!,#REF!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1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RT_K1" hidden="1">[13]КУ1!$F$76:$G$77,[13]КУ1!$K$79:$K$80,[13]КУ1!$K$76:$K$77,[13]КУ1!$K$72:$K$74,[13]КУ1!$F$72:$G$74,[13]КУ1!$F$68:$H$70,[13]КУ1!$I$70,[13]КУ1!$J$68:$J$69,[13]КУ1!$K$66</definedName>
    <definedName name="P1_SET_PROT" localSheetId="1" hidden="1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1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3_PRT" localSheetId="1" hidden="1">#REF!,#REF!,#REF!</definedName>
    <definedName name="P1_T3_PRT" localSheetId="0" hidden="1">#REF!,#REF!,#REF!</definedName>
    <definedName name="P1_T3_PRT" hidden="1">#REF!,#REF!,#REF!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PRT_K1" hidden="1">[13]КУ1!$F$66:$G$66,[13]КУ1!$F$61:$G$63,[13]КУ1!$K$61:$K$63,[13]КУ1!$K$58,[13]КУ1!$I$57,[13]КУ1!$K$56,[13]КУ1!$H$57,[13]КУ1!$F$56:$G$58,[13]КУ1!$F$52:$G$53,[13]КУ1!$H$53</definedName>
    <definedName name="P2_T3_PRT" localSheetId="1" hidden="1">#REF!,#REF!,#REF!,#REF!</definedName>
    <definedName name="P2_T3_PRT" localSheetId="0" hidden="1">#REF!,#REF!,#REF!,#REF!</definedName>
    <definedName name="P2_T3_PRT" hidden="1">#REF!,#REF!,#REF!,#REF!</definedName>
    <definedName name="P3_SCOPE_PRT_K1" hidden="1">[13]КУ1!$J$53,[13]КУ1!$K$52,[13]КУ1!$K$50,[13]КУ1!$J$49,[13]КУ1!$K$48,[13]КУ1!$F$50:$G$50,[13]КУ1!$F$49:$H$49,[13]КУ1!$F$48:$G$48,[13]КУ1!$F$45:$G$46,[13]КУ1!$H$46</definedName>
    <definedName name="P4_SCOPE_PRT_K1" hidden="1">[13]КУ1!$J$46,[13]КУ1!$K$45,[13]КУ1!$J$43,[13]КУ1!$K$42,[13]КУ1!$H$43,[13]КУ1!$F$42:$G$43,[13]КУ1!$F$38:$G$38,[13]КУ1!$F$39:$H$39,[13]КУ1!$J$39,[13]КУ1!$K$38</definedName>
    <definedName name="P5_SCOPE_PRT_K1" hidden="1">[13]КУ1!$K$35:$K$36,[13]КУ1!$F$33:$G$36,[13]КУ1!$H$34,[13]КУ1!$J$34,[13]КУ1!$K$33,[13]КУ1!$J$31,[13]КУ1!$F$30:$G$31,[13]КУ1!$H$31,[13]КУ1!$K$30,[13]КУ1!$J$28</definedName>
    <definedName name="P6_SCOPE_PRT_K1" hidden="1">[13]КУ1!$F$27:$G$28,[13]КУ1!$H$28,[13]КУ1!$K$27,[13]КУ1!$K$23,[13]КУ1!$J$24,[13]КУ1!$F$23:$G$23,[13]КУ1!$F$24:$H$24,[13]КУ1!$F$17:$G$21,[13]КУ1!$H$18,[13]КУ1!$J$18</definedName>
    <definedName name="P6_T2.1?Protection" localSheetId="1">P1_T2.1?Protection</definedName>
    <definedName name="P6_T2.1?Protection" localSheetId="0">P1_T2.1?Protection</definedName>
    <definedName name="P6_T2.1?Protection">P1_T2.1?Protection</definedName>
    <definedName name="P7_SCOPE_PRT_K1" hidden="1">[13]КУ1!$K$17,[13]КУ1!$K$19:$K$21,[13]КУ1!$F$14:$G$15,[13]КУ1!$H$15,[13]КУ1!$J$15,[13]КУ1!$K$14,[13]КУ1!$J$12,[13]КУ1!$K$11,[13]КУ1!$F$11:$G$12,[13]КУ1!$H$12</definedName>
    <definedName name="PROT" localSheetId="1">'[14]Баланс тепло (2)'!#REF!,'[14]Баланс тепло (2)'!#REF!,'[14]Баланс тепло (2)'!#REF!,'[14]Баланс тепло (2)'!#REF!,'[14]Баланс тепло (2)'!#REF!,'[14]Баланс тепло (2)'!#REF!</definedName>
    <definedName name="PROT" localSheetId="0">'[14]Баланс тепло (2)'!#REF!,'[14]Баланс тепло (2)'!#REF!,'[14]Баланс тепло (2)'!#REF!,'[14]Баланс тепло (2)'!#REF!,'[14]Баланс тепло (2)'!#REF!,'[14]Баланс тепло (2)'!#REF!</definedName>
    <definedName name="PROT">'[14]Баланс тепло (2)'!#REF!,'[14]Баланс тепло (2)'!#REF!,'[14]Баланс тепло (2)'!#REF!,'[14]Баланс тепло (2)'!#REF!,'[14]Баланс тепло (2)'!#REF!,'[14]Баланс тепло (2)'!#REF!</definedName>
    <definedName name="RANGE3" localSheetId="1">#REF!</definedName>
    <definedName name="RANGE3" localSheetId="0">#REF!</definedName>
    <definedName name="RANGE3">#REF!</definedName>
    <definedName name="RANGE4" localSheetId="1">#REF!</definedName>
    <definedName name="RANGE4" localSheetId="0">#REF!</definedName>
    <definedName name="RANGE4">#REF!</definedName>
    <definedName name="RANGE5" localSheetId="1">#REF!</definedName>
    <definedName name="RANGE5" localSheetId="0">#REF!</definedName>
    <definedName name="RANGE5">#REF!</definedName>
    <definedName name="REG" localSheetId="1">#REF!</definedName>
    <definedName name="REG" localSheetId="0">#REF!</definedName>
    <definedName name="REG">#REF!</definedName>
    <definedName name="region_name">[15]Титульный!$G$8</definedName>
    <definedName name="regions" localSheetId="1">#REF!</definedName>
    <definedName name="regions" localSheetId="0">#REF!</definedName>
    <definedName name="regions">#REF!</definedName>
    <definedName name="REGUL" localSheetId="1">#REF!</definedName>
    <definedName name="REGUL" localSheetId="0">#REF!</definedName>
    <definedName name="REGUL">#REF!</definedName>
    <definedName name="S1_" localSheetId="1">#REF!</definedName>
    <definedName name="S1_" localSheetId="0">#REF!</definedName>
    <definedName name="S1_">#REF!</definedName>
    <definedName name="S10_" localSheetId="1">#REF!</definedName>
    <definedName name="S10_" localSheetId="0">#REF!</definedName>
    <definedName name="S10_">#REF!</definedName>
    <definedName name="S11_" localSheetId="1">#REF!</definedName>
    <definedName name="S11_" localSheetId="0">#REF!</definedName>
    <definedName name="S11_">#REF!</definedName>
    <definedName name="S12_" localSheetId="1">#REF!</definedName>
    <definedName name="S12_" localSheetId="0">#REF!</definedName>
    <definedName name="S12_">#REF!</definedName>
    <definedName name="S13_" localSheetId="1">#REF!</definedName>
    <definedName name="S13_" localSheetId="0">#REF!</definedName>
    <definedName name="S13_">#REF!</definedName>
    <definedName name="S14_" localSheetId="1">#REF!</definedName>
    <definedName name="S14_" localSheetId="0">#REF!</definedName>
    <definedName name="S14_">#REF!</definedName>
    <definedName name="S15_" localSheetId="1">#REF!</definedName>
    <definedName name="S15_" localSheetId="0">#REF!</definedName>
    <definedName name="S15_">#REF!</definedName>
    <definedName name="S16_" localSheetId="1">#REF!</definedName>
    <definedName name="S16_" localSheetId="0">#REF!</definedName>
    <definedName name="S16_">#REF!</definedName>
    <definedName name="S17_" localSheetId="1">#REF!</definedName>
    <definedName name="S17_" localSheetId="0">#REF!</definedName>
    <definedName name="S17_">#REF!</definedName>
    <definedName name="S18_" localSheetId="1">#REF!</definedName>
    <definedName name="S18_" localSheetId="0">#REF!</definedName>
    <definedName name="S18_">#REF!</definedName>
    <definedName name="S19_" localSheetId="1">#REF!</definedName>
    <definedName name="S19_" localSheetId="0">#REF!</definedName>
    <definedName name="S19_">#REF!</definedName>
    <definedName name="S2_" localSheetId="1">#REF!</definedName>
    <definedName name="S2_" localSheetId="0">#REF!</definedName>
    <definedName name="S2_">#REF!</definedName>
    <definedName name="S20_" localSheetId="1">#REF!</definedName>
    <definedName name="S20_" localSheetId="0">#REF!</definedName>
    <definedName name="S20_">#REF!</definedName>
    <definedName name="S3_" localSheetId="1">#REF!</definedName>
    <definedName name="S3_" localSheetId="0">#REF!</definedName>
    <definedName name="S3_">#REF!</definedName>
    <definedName name="S4_" localSheetId="1">#REF!</definedName>
    <definedName name="S4_" localSheetId="0">#REF!</definedName>
    <definedName name="S4_">#REF!</definedName>
    <definedName name="S5_" localSheetId="1">#REF!</definedName>
    <definedName name="S5_" localSheetId="0">#REF!</definedName>
    <definedName name="S5_">#REF!</definedName>
    <definedName name="S6_" localSheetId="1">#REF!</definedName>
    <definedName name="S6_" localSheetId="0">#REF!</definedName>
    <definedName name="S6_">#REF!</definedName>
    <definedName name="S7_" localSheetId="1">#REF!</definedName>
    <definedName name="S7_" localSheetId="0">#REF!</definedName>
    <definedName name="S7_">#REF!</definedName>
    <definedName name="S8_" localSheetId="1">#REF!</definedName>
    <definedName name="S8_" localSheetId="0">#REF!</definedName>
    <definedName name="S8_">#REF!</definedName>
    <definedName name="S9_" localSheetId="1">#REF!</definedName>
    <definedName name="S9_" localSheetId="0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 localSheetId="1">#REF!</definedName>
    <definedName name="SCOPE_1" localSheetId="0">#REF!</definedName>
    <definedName name="SCOPE_1">#REF!</definedName>
    <definedName name="SCOPE_16_PRT" localSheetId="1">P1_SCOPE_16_PRT,P2_SCOPE_16_PRT</definedName>
    <definedName name="SCOPE_16_PRT" localSheetId="0">P1_SCOPE_16_PRT,P2_SCOPE_16_PRT</definedName>
    <definedName name="SCOPE_16_PRT">P1_SCOPE_16_PRT,P2_SCOPE_16_PRT</definedName>
    <definedName name="Scope_17_PRT" localSheetId="1">P1_SCOPE_16_PRT,P2_SCOPE_16_PRT</definedName>
    <definedName name="Scope_17_PRT" localSheetId="0">P1_SCOPE_16_PRT,P2_SCOPE_16_PRT</definedName>
    <definedName name="Scope_17_PRT">P1_SCOPE_16_PRT,P2_SCOPE_16_PRT</definedName>
    <definedName name="SCOPE_2" localSheetId="1">#REF!</definedName>
    <definedName name="SCOPE_2">#REF!</definedName>
    <definedName name="SCOPE_3" localSheetId="1">[16]Смета!#REF!</definedName>
    <definedName name="SCOPE_3">[16]Смета!#REF!</definedName>
    <definedName name="SCOPE_ADD_M" localSheetId="1">[5]TEHSHEET!#REF!</definedName>
    <definedName name="SCOPE_ADD_M">[5]TEHSHEET!#REF!</definedName>
    <definedName name="SCOPE_ADD_VID" localSheetId="1">#REF!</definedName>
    <definedName name="SCOPE_ADD_VID">#REF!</definedName>
    <definedName name="SCOPE_ADD1" localSheetId="1">[5]TEHSHEET!#REF!</definedName>
    <definedName name="SCOPE_ADD1">[5]TEHSHEET!#REF!</definedName>
    <definedName name="SCOPE_DATA1" localSheetId="1">#REF!</definedName>
    <definedName name="SCOPE_DATA1" localSheetId="0">#REF!</definedName>
    <definedName name="SCOPE_DATA1">#REF!</definedName>
    <definedName name="SCOPE_DATA2" localSheetId="1">#REF!</definedName>
    <definedName name="SCOPE_DATA2" localSheetId="0">#REF!</definedName>
    <definedName name="SCOPE_DATA2">#REF!</definedName>
    <definedName name="SCOPE_DATA3" localSheetId="1">#REF!</definedName>
    <definedName name="SCOPE_DATA3" localSheetId="0">#REF!</definedName>
    <definedName name="SCOPE_DATA3">#REF!</definedName>
    <definedName name="SCOPE_DATA6" localSheetId="1">'[10]Справочник организаций'!#REF!</definedName>
    <definedName name="SCOPE_DATA6">'[10]Справочник организаций'!#REF!</definedName>
    <definedName name="SCOPE_ET" localSheetId="1">[16]Баланс!#REF!</definedName>
    <definedName name="SCOPE_ET">[16]Баланс!#REF!</definedName>
    <definedName name="SCOPE_F" localSheetId="1">#REF!</definedName>
    <definedName name="SCOPE_F" localSheetId="0">#REF!</definedName>
    <definedName name="SCOPE_F">#REF!</definedName>
    <definedName name="scope_ld" localSheetId="1">'[17]Баланс тепло (2)'!#REF!</definedName>
    <definedName name="scope_ld">'[17]Баланс тепло (2)'!#REF!</definedName>
    <definedName name="SCOPE_MatrMU" localSheetId="1">[4]matrix!#REF!</definedName>
    <definedName name="SCOPE_MatrMU">[4]matrix!#REF!</definedName>
    <definedName name="SCOPE_MatrMUORG1" localSheetId="1">[4]matrix!#REF!</definedName>
    <definedName name="SCOPE_MatrMUORG1">[4]matrix!#REF!</definedName>
    <definedName name="SCOPE_MatrMUORG2" localSheetId="1">[4]matrix!#REF!</definedName>
    <definedName name="SCOPE_MatrMUORG2">[4]matrix!#REF!</definedName>
    <definedName name="SCOPE_MatrORG1" localSheetId="1">[4]matrix!#REF!</definedName>
    <definedName name="SCOPE_MatrORG1">[4]matrix!#REF!</definedName>
    <definedName name="SCOPE_MatrORG2" localSheetId="1">[4]matrix!#REF!</definedName>
    <definedName name="SCOPE_MatrORG2">[4]matrix!#REF!</definedName>
    <definedName name="SCOPE_MatrVal" localSheetId="1">[4]matrix!#REF!</definedName>
    <definedName name="SCOPE_MatrVal">[4]matrix!#REF!</definedName>
    <definedName name="SCOPE_MO" localSheetId="1">[18]Справочники!$K$6:$K$742,[18]Справочники!#REF!</definedName>
    <definedName name="SCOPE_MO" localSheetId="0">[18]Справочники!$K$6:$K$742,[18]Справочники!#REF!</definedName>
    <definedName name="SCOPE_MO">[18]Справочники!$K$6:$K$742,[18]Справочники!#REF!</definedName>
    <definedName name="SCOPE_MO2" localSheetId="1">#REF!</definedName>
    <definedName name="SCOPE_MO2" localSheetId="0">#REF!</definedName>
    <definedName name="SCOPE_MO2">#REF!</definedName>
    <definedName name="SCOPE_NALOG" localSheetId="1">[19]Справочники!$R$3:$R$4</definedName>
    <definedName name="SCOPE_NALOG">[20]Справочники!$R$3:$R$4</definedName>
    <definedName name="SCOPE_OKTMO" localSheetId="1">#REF!</definedName>
    <definedName name="SCOPE_OKTMO" localSheetId="0">#REF!</definedName>
    <definedName name="SCOPE_OKTMO">#REF!</definedName>
    <definedName name="SCOPE_ORG" localSheetId="1">#REF!</definedName>
    <definedName name="SCOPE_ORG" localSheetId="0">#REF!</definedName>
    <definedName name="SCOPE_ORG">#REF!</definedName>
    <definedName name="SCOPE_PER_PRT" localSheetId="1">P5_SCOPE_PER_PRT,P6_SCOPE_PER_PRT,P7_SCOPE_PER_PRT,P8_SCOPE_PER_PRT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PRT">'[18]Баланс тепло'!$N$10,'[18]Баланс тепло'!$H$10,'[18]Баланс тепло'!$P$10:$Q$10,'[18]Баланс тепло'!$J$10,'[18]Баланс тепло'!$S$10:$X$10,'[18]Баланс тепло'!$L$10</definedName>
    <definedName name="SCOPE_R" localSheetId="1">#REF!</definedName>
    <definedName name="SCOPE_R" localSheetId="0">#REF!</definedName>
    <definedName name="SCOPE_R">#REF!</definedName>
    <definedName name="SCOPE_SMETA" localSheetId="1">[21]Смета!#REF!</definedName>
    <definedName name="SCOPE_SMETA" localSheetId="0">[21]Смета!#REF!</definedName>
    <definedName name="SCOPE_SMETA">[21]Смета!#REF!</definedName>
    <definedName name="SCOPE_SUM" localSheetId="1">#REF!,#REF!</definedName>
    <definedName name="SCOPE_SUM" localSheetId="0">#REF!,#REF!</definedName>
    <definedName name="SCOPE_SUM">#REF!,#REF!</definedName>
    <definedName name="SCOPE_SV_PRT" localSheetId="1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scope_toLoad" localSheetId="1">'[17]Баланс тепло (2)'!#REF!,'[17]Баланс тепло (2)'!$H$9:$AE$9</definedName>
    <definedName name="scope_toLoad">'[17]Баланс тепло (2)'!#REF!,'[17]Баланс тепло (2)'!$H$9:$AE$9</definedName>
    <definedName name="SCOPE_VD">[5]TEHSHEET!$D$1:$D$10</definedName>
    <definedName name="Sheet2?prefix?">"H"</definedName>
    <definedName name="smet" localSheetId="1" hidden="1">{#N/A,#N/A,FALSE,"Себестоимсть-97"}</definedName>
    <definedName name="smet" hidden="1">{#N/A,#N/A,FALSE,"Себестоимсть-97"}</definedName>
    <definedName name="SPRAV_PROT">[18]Справочники!$E$6,[18]Справочники!$D$11:$D$902,[18]Справочники!$E$3</definedName>
    <definedName name="sq" localSheetId="1">#REF!</definedName>
    <definedName name="sq" localSheetId="0">#REF!</definedName>
    <definedName name="sq">#REF!</definedName>
    <definedName name="station">[22]Титульный!$F$15</definedName>
    <definedName name="sub_341">#REF!</definedName>
    <definedName name="T1.2_CP" localSheetId="1">#REF!</definedName>
    <definedName name="T1.2_CP">#REF!</definedName>
    <definedName name="T1.2_LOAD" localSheetId="1">#REF!</definedName>
    <definedName name="T1.2_LOAD" localSheetId="0">#REF!</definedName>
    <definedName name="T1.2_LOAD">#REF!</definedName>
    <definedName name="T1.2_PRT" localSheetId="1">#REF!,#REF!,#REF!</definedName>
    <definedName name="T1.2_PRT" localSheetId="0">#REF!,#REF!,#REF!</definedName>
    <definedName name="T1.2_PRT">#REF!,#REF!,#REF!</definedName>
    <definedName name="T2.1?Protection" localSheetId="1">Программа!P6_T2.1?Protection</definedName>
    <definedName name="T2.1?Protection">P6_T2.1?Protection</definedName>
    <definedName name="T2?Protection" localSheetId="1">P1_T2?Protection,P2_T2?Protection</definedName>
    <definedName name="T2?Protection">P1_T2?Protection,P2_T2?Protection</definedName>
    <definedName name="T2_CP" localSheetId="1">#REF!</definedName>
    <definedName name="T2_CP">#REF!</definedName>
    <definedName name="T2_DiapProt" localSheetId="1">P1_T2_DiapProt,P2_T2_DiapProt</definedName>
    <definedName name="T2_DiapProt" localSheetId="0">P1_T2_DiapProt,P2_T2_DiapProt</definedName>
    <definedName name="T2_DiapProt">P1_T2_DiapProt,P2_T2_DiapProt</definedName>
    <definedName name="T2_LOAD" localSheetId="1">#REF!,#REF!</definedName>
    <definedName name="T2_LOAD">#REF!,#REF!</definedName>
    <definedName name="T2_PRT" localSheetId="1">#REF!,#REF!</definedName>
    <definedName name="T2_PRT" localSheetId="0">#REF!,#REF!</definedName>
    <definedName name="T2_PRT">#REF!,#REF!</definedName>
    <definedName name="T3_CP" localSheetId="1">#REF!</definedName>
    <definedName name="T3_CP" localSheetId="0">#REF!</definedName>
    <definedName name="T3_CP">#REF!</definedName>
    <definedName name="T3_LOAD" localSheetId="1">#REF!,#REF!</definedName>
    <definedName name="T3_LOAD" localSheetId="0">#REF!,#REF!</definedName>
    <definedName name="T3_LOAD">#REF!,#REF!</definedName>
    <definedName name="T3_PRT" localSheetId="1">#REF!,#REF!,#REF!,Программа!P1_T3_PRT,Программа!P2_T3_PRT</definedName>
    <definedName name="T3_PRT">#REF!,#REF!,#REF!,P1_T3_PRT,P2_T3_PRT</definedName>
    <definedName name="T4.3?Data" localSheetId="1">#REF!</definedName>
    <definedName name="T4.3?Data" localSheetId="0">#REF!</definedName>
    <definedName name="T4.3?Data">#REF!</definedName>
    <definedName name="T4.3?Table" localSheetId="1">#REF!</definedName>
    <definedName name="T4.3?Table" localSheetId="0">#REF!</definedName>
    <definedName name="T4.3?Table">#REF!</definedName>
    <definedName name="T4.3?Title" localSheetId="1">#REF!</definedName>
    <definedName name="T4.3?Title" localSheetId="0">#REF!</definedName>
    <definedName name="T4.3?Title">#REF!</definedName>
    <definedName name="T4_CP" localSheetId="1">#REF!</definedName>
    <definedName name="T4_CP" localSheetId="0">#REF!</definedName>
    <definedName name="T4_CP">#REF!</definedName>
    <definedName name="T4_LOAD" localSheetId="1">#REF!,#REF!</definedName>
    <definedName name="T4_LOAD" localSheetId="0">#REF!,#REF!</definedName>
    <definedName name="T4_LOAD">#REF!,#REF!</definedName>
    <definedName name="T4_PRT" localSheetId="1">#REF!,#REF!,#REF!,#REF!</definedName>
    <definedName name="T4_PRT">#REF!,#REF!,#REF!,#REF!</definedName>
    <definedName name="T6_Protect" localSheetId="1">P1_T6_Protect,P2_T6_Protect</definedName>
    <definedName name="T6_Protect" localSheetId="0">P1_T6_Protect,P2_T6_Protect</definedName>
    <definedName name="T6_Protect">P1_T6_Protect,P2_T6_Protect</definedName>
    <definedName name="Table" localSheetId="1">#REF!</definedName>
    <definedName name="Table">#REF!</definedName>
    <definedName name="TARIFF_SETUP_METHOD_CODE">[15]TECHSHEET!$E$44</definedName>
    <definedName name="TEMPLATE_CLAIM">[15]TECHSHEET!$E$34</definedName>
    <definedName name="TEMPLATE_SPHERE">[15]TECHSHEET!$E$6</definedName>
    <definedName name="TTT" localSheetId="1">#REF!</definedName>
    <definedName name="TTT">#REF!</definedName>
    <definedName name="TYPE_POSELEN" localSheetId="1">#REF!</definedName>
    <definedName name="TYPE_POSELEN" localSheetId="0">#REF!</definedName>
    <definedName name="TYPE_POSELEN">#REF!</definedName>
    <definedName name="VD">[23]TEHSHEET!$D$1:$D$10</definedName>
    <definedName name="VDOC" localSheetId="1">#REF!</definedName>
    <definedName name="VDOC">#REF!</definedName>
    <definedName name="version">[11]Инструкция!$B$3</definedName>
    <definedName name="VID_TOPL">[5]TEHSHEET!$H$1:$H$5</definedName>
    <definedName name="vprod">[9]Справочники!$E$15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year_list">[11]TEHSHEET!$I$1:$I$15</definedName>
    <definedName name="YES_NO">[5]TEHSHEET!$B$1:$B$2</definedName>
    <definedName name="yyyjjjj" localSheetId="1" hidden="1">{#N/A,#N/A,FALSE,"Себестоимсть-97"}</definedName>
    <definedName name="yyyjjjj" hidden="1">{#N/A,#N/A,FALSE,"Себестоимсть-97"}</definedName>
    <definedName name="А" localSheetId="1">#REF!,#REF!,#REF!,Программа!P1_T3_PRT,Программа!P2_T3_PRT</definedName>
    <definedName name="А">#REF!,#REF!,#REF!,P1_T3_PRT,P2_T3_PRT</definedName>
    <definedName name="БазовыйПериод" localSheetId="1">#REF!</definedName>
    <definedName name="БазовыйПериод" localSheetId="0">#REF!</definedName>
    <definedName name="БазовыйПериод">#REF!</definedName>
    <definedName name="в23ё">#N/A</definedName>
    <definedName name="вв">#N/A</definedName>
    <definedName name="видсс" localSheetId="1" hidden="1">{#N/A,#N/A,FALSE,"Себестоимсть-97"}</definedName>
    <definedName name="видсс" hidden="1">{#N/A,#N/A,FALSE,"Себестоимсть-97"}</definedName>
    <definedName name="второй" localSheetId="1">#REF!</definedName>
    <definedName name="второй" localSheetId="0">#REF!</definedName>
    <definedName name="второй">#REF!</definedName>
    <definedName name="ГОДА" localSheetId="1">#REF!</definedName>
    <definedName name="ГОДА" localSheetId="0">#REF!</definedName>
    <definedName name="ГОДА">#REF!</definedName>
    <definedName name="_xlnm.Print_Titles" localSheetId="0">'Реестр (корр)'!$6:$6</definedName>
    <definedName name="_xlnm.Print_Titles" localSheetId="6">'Числ, Т. коэф Тепло'!$7:$7</definedName>
    <definedName name="й">#N/A</definedName>
    <definedName name="йй">#N/A</definedName>
    <definedName name="КВАРТАЛЫ" localSheetId="1">#REF!</definedName>
    <definedName name="КВАРТАЛЫ">#REF!</definedName>
    <definedName name="ке">#N/A</definedName>
    <definedName name="лимит" localSheetId="1" hidden="1">{#N/A,#N/A,FALSE,"Себестоимсть-97"}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 localSheetId="1">#REF!</definedName>
    <definedName name="МЕСЯЦ" localSheetId="0">#REF!</definedName>
    <definedName name="МЕСЯЦ">#REF!</definedName>
    <definedName name="мониторинг" localSheetId="1">Программа!P6_T2.1?Protection</definedName>
    <definedName name="мониторинг">P6_T2.1?Protection</definedName>
    <definedName name="МР" localSheetId="1">#REF!</definedName>
    <definedName name="МР">#REF!</definedName>
    <definedName name="мым">#N/A</definedName>
    <definedName name="НСРФ">[24]Регионы!$A$2:$A$89</definedName>
    <definedName name="_xlnm.Print_Area" localSheetId="9">'5.9'!$A$1:$L$53</definedName>
    <definedName name="_xlnm.Print_Area" localSheetId="3">'вода заполн.подпитка'!$A$1:$Y$24</definedName>
    <definedName name="_xlnm.Print_Area" localSheetId="2">'вода хозбыт технолог'!$A$1:$AN$22</definedName>
    <definedName name="_xlnm.Print_Area" localSheetId="7">'Доплаты Тепло'!$A$1:$H$13</definedName>
    <definedName name="_xlnm.Print_Area" localSheetId="8">'прил 4.9. (расш)'!$A$1:$N$26</definedName>
    <definedName name="_xlnm.Print_Area" localSheetId="1">Программа!$A$1:$A$19</definedName>
    <definedName name="_xlnm.Print_Area" localSheetId="4">'Продувка, взрыхление, регенер'!$A$1:$E$46</definedName>
    <definedName name="_xlnm.Print_Area" localSheetId="0">'Реестр (корр)'!$A$1:$C$68</definedName>
    <definedName name="_xlnm.Print_Area" localSheetId="6">'Числ, Т. коэф Тепло'!$A$1:$J$163</definedName>
    <definedName name="ОРГ" localSheetId="1">'[17]Баланс тепло (2)'!#REF!</definedName>
    <definedName name="ОРГ">'[17]Баланс тепло (2)'!#REF!</definedName>
    <definedName name="ОРГАНИЗАЦИЯ" localSheetId="1">#REF!</definedName>
    <definedName name="ОРГАНИЗАЦИЯ" localSheetId="0">#REF!</definedName>
    <definedName name="ОРГАНИЗАЦИЯ">#REF!</definedName>
    <definedName name="первый" localSheetId="1">#REF!</definedName>
    <definedName name="первый">#REF!</definedName>
    <definedName name="ПЕРИОД" localSheetId="1">#REF!</definedName>
    <definedName name="ПЕРИОД" localSheetId="0">#REF!</definedName>
    <definedName name="ПЕРИОД">#REF!</definedName>
    <definedName name="ПериодРегулирования" localSheetId="1">#REF!</definedName>
    <definedName name="ПериодРегулирования" localSheetId="0">#REF!</definedName>
    <definedName name="ПериодРегулирования">#REF!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оследнийГод" localSheetId="1">#REF!</definedName>
    <definedName name="ПоследнийГод" localSheetId="0">#REF!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 localSheetId="1">#REF!</definedName>
    <definedName name="третий" localSheetId="0">#REF!</definedName>
    <definedName name="третий">#REF!</definedName>
    <definedName name="у">#N/A</definedName>
    <definedName name="ц">#N/A</definedName>
    <definedName name="цу">#N/A</definedName>
    <definedName name="четвертый" localSheetId="1">#REF!</definedName>
    <definedName name="четвертый" localSheetId="0">#REF!</definedName>
    <definedName name="четвертый">#REF!</definedName>
    <definedName name="ЧИСЛО" localSheetId="1">#REF!</definedName>
    <definedName name="ЧИСЛО" localSheetId="0">#REF!</definedName>
    <definedName name="ЧИСЛО">#REF!</definedName>
    <definedName name="ыв">#N/A</definedName>
    <definedName name="ыыы" localSheetId="1" hidden="1">{#N/A,#N/A,FALSE,"Себестоимсть-97"}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W32" i="84"/>
  <c r="W34"/>
  <c r="V32"/>
  <c r="U33"/>
  <c r="U34"/>
  <c r="U35"/>
  <c r="U36"/>
  <c r="U31"/>
  <c r="Q37"/>
  <c r="P37"/>
  <c r="O37"/>
  <c r="L37"/>
  <c r="K37"/>
  <c r="J37"/>
  <c r="G37"/>
  <c r="D37"/>
  <c r="T36"/>
  <c r="S36"/>
  <c r="R36"/>
  <c r="R37" s="1"/>
  <c r="M36"/>
  <c r="N36" s="1"/>
  <c r="E36"/>
  <c r="T35"/>
  <c r="S35"/>
  <c r="M35"/>
  <c r="N35" s="1"/>
  <c r="E35"/>
  <c r="T34"/>
  <c r="S34"/>
  <c r="M34"/>
  <c r="N34"/>
  <c r="E34"/>
  <c r="T33"/>
  <c r="S33"/>
  <c r="S37" s="1"/>
  <c r="R33"/>
  <c r="M33"/>
  <c r="N33"/>
  <c r="F33"/>
  <c r="F37"/>
  <c r="E33"/>
  <c r="T31"/>
  <c r="S31"/>
  <c r="M31"/>
  <c r="N31" s="1"/>
  <c r="E31"/>
  <c r="X32" i="85"/>
  <c r="W33" i="84" s="1"/>
  <c r="S31" i="85"/>
  <c r="S32"/>
  <c r="S33"/>
  <c r="S35"/>
  <c r="S30"/>
  <c r="Q34"/>
  <c r="S34" s="1"/>
  <c r="Q32"/>
  <c r="M30"/>
  <c r="O30" s="1"/>
  <c r="M35"/>
  <c r="O35"/>
  <c r="AN35" s="1"/>
  <c r="G12"/>
  <c r="G32" s="1"/>
  <c r="Y36"/>
  <c r="T36"/>
  <c r="P36"/>
  <c r="AJ35"/>
  <c r="AI35"/>
  <c r="AM35" s="1"/>
  <c r="AG35"/>
  <c r="AD35"/>
  <c r="AH35"/>
  <c r="V36" i="84" s="1"/>
  <c r="X36" s="1"/>
  <c r="AC35" i="85"/>
  <c r="X35"/>
  <c r="W36" i="84" s="1"/>
  <c r="J35" i="85"/>
  <c r="AM34"/>
  <c r="AJ34"/>
  <c r="AI34"/>
  <c r="AG34"/>
  <c r="AH34"/>
  <c r="V35" i="84" s="1"/>
  <c r="AD34" i="85"/>
  <c r="AC34"/>
  <c r="X34"/>
  <c r="J34"/>
  <c r="AJ33"/>
  <c r="AI33"/>
  <c r="AM33" s="1"/>
  <c r="AG33"/>
  <c r="AD33"/>
  <c r="AH33" s="1"/>
  <c r="V34" i="84" s="1"/>
  <c r="X34" s="1"/>
  <c r="AC33" i="85"/>
  <c r="X33"/>
  <c r="M33"/>
  <c r="O33" s="1"/>
  <c r="AN33" s="1"/>
  <c r="J33"/>
  <c r="AJ32"/>
  <c r="AI32"/>
  <c r="AG32"/>
  <c r="AD32"/>
  <c r="AH32" s="1"/>
  <c r="AC32"/>
  <c r="AI30"/>
  <c r="AG30"/>
  <c r="AD30"/>
  <c r="AD36" s="1"/>
  <c r="AC30"/>
  <c r="AC36" s="1"/>
  <c r="X30"/>
  <c r="W31" i="84" s="1"/>
  <c r="J30" i="85"/>
  <c r="X36"/>
  <c r="C14" i="42"/>
  <c r="C15"/>
  <c r="C26"/>
  <c r="A106"/>
  <c r="A107"/>
  <c r="A108" s="1"/>
  <c r="A109" s="1"/>
  <c r="A110" s="1"/>
  <c r="A111" s="1"/>
  <c r="A112" s="1"/>
  <c r="H82"/>
  <c r="I82" s="1"/>
  <c r="D82"/>
  <c r="M82"/>
  <c r="A119"/>
  <c r="A120"/>
  <c r="A121" s="1"/>
  <c r="A122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72"/>
  <c r="A73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101" s="1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6" s="1"/>
  <c r="H102"/>
  <c r="H91"/>
  <c r="D91"/>
  <c r="N91" s="1"/>
  <c r="M91"/>
  <c r="H90"/>
  <c r="D90"/>
  <c r="I90" s="1"/>
  <c r="H22"/>
  <c r="I22" s="1"/>
  <c r="N82"/>
  <c r="I91"/>
  <c r="A2"/>
  <c r="A2" i="43"/>
  <c r="A2" i="44"/>
  <c r="E40" i="86"/>
  <c r="E26"/>
  <c r="E35"/>
  <c r="E24"/>
  <c r="E34"/>
  <c r="E18"/>
  <c r="E16"/>
  <c r="I15"/>
  <c r="E14"/>
  <c r="E17" s="1"/>
  <c r="E19" s="1"/>
  <c r="E41" s="1"/>
  <c r="Y16" i="85"/>
  <c r="T16"/>
  <c r="P16"/>
  <c r="AJ15"/>
  <c r="AI15"/>
  <c r="AG15"/>
  <c r="AD15"/>
  <c r="Z15"/>
  <c r="AC15" s="1"/>
  <c r="X15"/>
  <c r="Q15"/>
  <c r="M15"/>
  <c r="O15" s="1"/>
  <c r="J15"/>
  <c r="AJ14"/>
  <c r="AI14"/>
  <c r="AG14"/>
  <c r="AD14"/>
  <c r="Z14"/>
  <c r="AC14" s="1"/>
  <c r="X14"/>
  <c r="Q14"/>
  <c r="M14"/>
  <c r="O14"/>
  <c r="AN14" s="1"/>
  <c r="J14"/>
  <c r="AJ13"/>
  <c r="AI13"/>
  <c r="AM13"/>
  <c r="AG13"/>
  <c r="AD13"/>
  <c r="Z13"/>
  <c r="AC13"/>
  <c r="X13"/>
  <c r="Q13"/>
  <c r="M13"/>
  <c r="O13"/>
  <c r="J13"/>
  <c r="AJ12"/>
  <c r="AI12"/>
  <c r="AG12"/>
  <c r="AH12" s="1"/>
  <c r="AH16" s="1"/>
  <c r="AD12"/>
  <c r="AC12"/>
  <c r="Z12"/>
  <c r="X12"/>
  <c r="Q12"/>
  <c r="M12"/>
  <c r="O12" s="1"/>
  <c r="O16" s="1"/>
  <c r="H12"/>
  <c r="H32" s="1"/>
  <c r="F12"/>
  <c r="E12"/>
  <c r="E32" s="1"/>
  <c r="D12"/>
  <c r="D32" s="1"/>
  <c r="D36" s="1"/>
  <c r="K11"/>
  <c r="AJ10"/>
  <c r="AM10" s="1"/>
  <c r="AM16" s="1"/>
  <c r="AI10"/>
  <c r="AG10"/>
  <c r="AD10"/>
  <c r="Z10"/>
  <c r="AC10" s="1"/>
  <c r="X10"/>
  <c r="X16" s="1"/>
  <c r="Q10"/>
  <c r="M10"/>
  <c r="O10"/>
  <c r="J10"/>
  <c r="O16" i="84"/>
  <c r="L16"/>
  <c r="K16"/>
  <c r="J16"/>
  <c r="G16"/>
  <c r="D16"/>
  <c r="V15"/>
  <c r="T15"/>
  <c r="S15"/>
  <c r="S16" s="1"/>
  <c r="R15"/>
  <c r="M15"/>
  <c r="N15" s="1"/>
  <c r="X15" s="1"/>
  <c r="E15"/>
  <c r="W14"/>
  <c r="Y14" s="1"/>
  <c r="V14"/>
  <c r="T14"/>
  <c r="S14"/>
  <c r="M14"/>
  <c r="N14" s="1"/>
  <c r="E14"/>
  <c r="V13"/>
  <c r="T13"/>
  <c r="S13"/>
  <c r="M13"/>
  <c r="N13" s="1"/>
  <c r="E13"/>
  <c r="V12"/>
  <c r="Y12" s="1"/>
  <c r="T12"/>
  <c r="S12"/>
  <c r="R12"/>
  <c r="R16" s="1"/>
  <c r="M12"/>
  <c r="N12" s="1"/>
  <c r="F12"/>
  <c r="F16" s="1"/>
  <c r="W11"/>
  <c r="V11"/>
  <c r="U11"/>
  <c r="U16" s="1"/>
  <c r="V10"/>
  <c r="T10"/>
  <c r="T16" s="1"/>
  <c r="S10"/>
  <c r="M10"/>
  <c r="N10"/>
  <c r="E10"/>
  <c r="H55" i="82"/>
  <c r="D55"/>
  <c r="F54"/>
  <c r="G54" s="1"/>
  <c r="E54"/>
  <c r="F53"/>
  <c r="E53"/>
  <c r="F52"/>
  <c r="E52"/>
  <c r="F51"/>
  <c r="I51" s="1"/>
  <c r="E51"/>
  <c r="G51" s="1"/>
  <c r="F50"/>
  <c r="I50"/>
  <c r="E50"/>
  <c r="F49"/>
  <c r="E49"/>
  <c r="F48"/>
  <c r="G48"/>
  <c r="G55" s="1"/>
  <c r="E48"/>
  <c r="I46"/>
  <c r="H46"/>
  <c r="D46"/>
  <c r="F45"/>
  <c r="E45"/>
  <c r="F44"/>
  <c r="G44" s="1"/>
  <c r="G46" s="1"/>
  <c r="E44"/>
  <c r="E46" s="1"/>
  <c r="F43"/>
  <c r="E43"/>
  <c r="H42"/>
  <c r="H47" s="1"/>
  <c r="H56" s="1"/>
  <c r="D42"/>
  <c r="F41"/>
  <c r="E41"/>
  <c r="F40"/>
  <c r="G40" s="1"/>
  <c r="E40"/>
  <c r="F39"/>
  <c r="E39"/>
  <c r="G39" s="1"/>
  <c r="F38"/>
  <c r="E38"/>
  <c r="G38" s="1"/>
  <c r="F37"/>
  <c r="I37" s="1"/>
  <c r="E37"/>
  <c r="F36"/>
  <c r="I36" s="1"/>
  <c r="I42" s="1"/>
  <c r="E36"/>
  <c r="G36"/>
  <c r="F35"/>
  <c r="E35"/>
  <c r="F34"/>
  <c r="G34" s="1"/>
  <c r="E34"/>
  <c r="E42" s="1"/>
  <c r="F33"/>
  <c r="E33"/>
  <c r="I32"/>
  <c r="H32"/>
  <c r="D32"/>
  <c r="F31"/>
  <c r="G31"/>
  <c r="E31"/>
  <c r="F30"/>
  <c r="E30"/>
  <c r="F29"/>
  <c r="G29" s="1"/>
  <c r="F28"/>
  <c r="E28"/>
  <c r="E32"/>
  <c r="F27"/>
  <c r="G27"/>
  <c r="F26"/>
  <c r="G26"/>
  <c r="H25"/>
  <c r="D25"/>
  <c r="D47" s="1"/>
  <c r="D56" s="1"/>
  <c r="F24"/>
  <c r="E24"/>
  <c r="F23"/>
  <c r="G23"/>
  <c r="F22"/>
  <c r="E22"/>
  <c r="F21"/>
  <c r="G21"/>
  <c r="F20"/>
  <c r="E20"/>
  <c r="F19"/>
  <c r="E19"/>
  <c r="G19" s="1"/>
  <c r="F18"/>
  <c r="G18"/>
  <c r="F17"/>
  <c r="I17"/>
  <c r="E17"/>
  <c r="F16"/>
  <c r="G16" s="1"/>
  <c r="F15"/>
  <c r="I15" s="1"/>
  <c r="E15"/>
  <c r="I14"/>
  <c r="G14"/>
  <c r="F13"/>
  <c r="I13"/>
  <c r="E13"/>
  <c r="F12"/>
  <c r="G12" s="1"/>
  <c r="F11"/>
  <c r="I11" s="1"/>
  <c r="I25" s="1"/>
  <c r="I47" s="1"/>
  <c r="E11"/>
  <c r="G11" s="1"/>
  <c r="D16" i="85"/>
  <c r="F16"/>
  <c r="F32"/>
  <c r="F36" s="1"/>
  <c r="G20" i="82"/>
  <c r="G49"/>
  <c r="G53"/>
  <c r="AH13" i="85"/>
  <c r="G17" i="82"/>
  <c r="G22"/>
  <c r="E55"/>
  <c r="P16" i="84"/>
  <c r="V16"/>
  <c r="G13" i="82"/>
  <c r="G24"/>
  <c r="G28"/>
  <c r="G30"/>
  <c r="G33"/>
  <c r="G35"/>
  <c r="G41"/>
  <c r="G43"/>
  <c r="G45"/>
  <c r="G52"/>
  <c r="Q16" i="84"/>
  <c r="W16"/>
  <c r="E12"/>
  <c r="K16" i="85"/>
  <c r="AH10"/>
  <c r="AI16"/>
  <c r="AM12"/>
  <c r="AN13"/>
  <c r="AH14"/>
  <c r="AM14"/>
  <c r="AH15"/>
  <c r="AM15"/>
  <c r="E36" i="86"/>
  <c r="M16" i="85"/>
  <c r="AD16"/>
  <c r="G50" i="82"/>
  <c r="D79" i="42"/>
  <c r="N79" s="1"/>
  <c r="H34"/>
  <c r="I34" s="1"/>
  <c r="H33"/>
  <c r="I33"/>
  <c r="H79"/>
  <c r="K16" i="44"/>
  <c r="M16"/>
  <c r="L16"/>
  <c r="N11"/>
  <c r="L10"/>
  <c r="N10" s="1"/>
  <c r="M9"/>
  <c r="M6" s="1"/>
  <c r="L9"/>
  <c r="D9"/>
  <c r="C9"/>
  <c r="B9"/>
  <c r="N8"/>
  <c r="L7"/>
  <c r="K7"/>
  <c r="K6" s="1"/>
  <c r="I7"/>
  <c r="I6" s="1"/>
  <c r="H7"/>
  <c r="H6" s="1"/>
  <c r="D7"/>
  <c r="D6" s="1"/>
  <c r="C7"/>
  <c r="C6" s="1"/>
  <c r="B7"/>
  <c r="J6"/>
  <c r="G6"/>
  <c r="F6"/>
  <c r="E6"/>
  <c r="F9" i="43"/>
  <c r="F7"/>
  <c r="D154" i="42"/>
  <c r="H150" s="1"/>
  <c r="C142"/>
  <c r="G142"/>
  <c r="N141"/>
  <c r="M141"/>
  <c r="D140"/>
  <c r="N140"/>
  <c r="D139"/>
  <c r="N139" s="1"/>
  <c r="D138"/>
  <c r="N138"/>
  <c r="D137"/>
  <c r="D136"/>
  <c r="N136" s="1"/>
  <c r="D135"/>
  <c r="N135" s="1"/>
  <c r="N134"/>
  <c r="N133"/>
  <c r="M133"/>
  <c r="D132"/>
  <c r="N132" s="1"/>
  <c r="D131"/>
  <c r="N131"/>
  <c r="D130"/>
  <c r="D129"/>
  <c r="N129" s="1"/>
  <c r="D128"/>
  <c r="N128" s="1"/>
  <c r="D127"/>
  <c r="N127" s="1"/>
  <c r="D126"/>
  <c r="D125"/>
  <c r="N125" s="1"/>
  <c r="D124"/>
  <c r="N124"/>
  <c r="D123"/>
  <c r="N123" s="1"/>
  <c r="D122"/>
  <c r="D121"/>
  <c r="N121" s="1"/>
  <c r="D120"/>
  <c r="N120" s="1"/>
  <c r="D119"/>
  <c r="N119" s="1"/>
  <c r="D118"/>
  <c r="C112"/>
  <c r="G112"/>
  <c r="D111"/>
  <c r="N111" s="1"/>
  <c r="D110"/>
  <c r="N109"/>
  <c r="M109"/>
  <c r="D108"/>
  <c r="D107"/>
  <c r="N107"/>
  <c r="D106"/>
  <c r="N106" s="1"/>
  <c r="D105"/>
  <c r="N104"/>
  <c r="M104"/>
  <c r="M103"/>
  <c r="N101"/>
  <c r="M101"/>
  <c r="C96"/>
  <c r="D95"/>
  <c r="N95" s="1"/>
  <c r="D94"/>
  <c r="N94" s="1"/>
  <c r="D93"/>
  <c r="N93" s="1"/>
  <c r="D92"/>
  <c r="D89"/>
  <c r="D88"/>
  <c r="N88" s="1"/>
  <c r="D87"/>
  <c r="N87" s="1"/>
  <c r="D86"/>
  <c r="D85"/>
  <c r="D84"/>
  <c r="N84" s="1"/>
  <c r="D83"/>
  <c r="N83"/>
  <c r="D81"/>
  <c r="D80"/>
  <c r="D78"/>
  <c r="N78"/>
  <c r="H77"/>
  <c r="D77"/>
  <c r="N77" s="1"/>
  <c r="D76"/>
  <c r="N76"/>
  <c r="D75"/>
  <c r="D74"/>
  <c r="N74"/>
  <c r="D73"/>
  <c r="N73" s="1"/>
  <c r="D72"/>
  <c r="D71"/>
  <c r="N71"/>
  <c r="D56"/>
  <c r="N55"/>
  <c r="M55"/>
  <c r="N54"/>
  <c r="M54"/>
  <c r="C54"/>
  <c r="N53"/>
  <c r="M53"/>
  <c r="C53"/>
  <c r="N52"/>
  <c r="M52"/>
  <c r="N51"/>
  <c r="M51"/>
  <c r="C51"/>
  <c r="N50"/>
  <c r="M50"/>
  <c r="C50"/>
  <c r="N49"/>
  <c r="M49"/>
  <c r="C49"/>
  <c r="N48"/>
  <c r="M48"/>
  <c r="N47"/>
  <c r="M47"/>
  <c r="C47"/>
  <c r="N40"/>
  <c r="M40"/>
  <c r="C40"/>
  <c r="N39"/>
  <c r="M39"/>
  <c r="C39"/>
  <c r="N38"/>
  <c r="M38"/>
  <c r="C38"/>
  <c r="N37"/>
  <c r="N36"/>
  <c r="M36"/>
  <c r="C36"/>
  <c r="N35"/>
  <c r="M35"/>
  <c r="N32"/>
  <c r="N31"/>
  <c r="M31"/>
  <c r="N30"/>
  <c r="M30"/>
  <c r="C30"/>
  <c r="N29"/>
  <c r="M29"/>
  <c r="C29"/>
  <c r="N28"/>
  <c r="M28"/>
  <c r="N27"/>
  <c r="M27"/>
  <c r="C27"/>
  <c r="N26"/>
  <c r="M26"/>
  <c r="N24"/>
  <c r="M24"/>
  <c r="C24"/>
  <c r="N23"/>
  <c r="M23"/>
  <c r="C23"/>
  <c r="N21"/>
  <c r="M21"/>
  <c r="N20"/>
  <c r="M20"/>
  <c r="C20"/>
  <c r="N19"/>
  <c r="M19"/>
  <c r="C19"/>
  <c r="N18"/>
  <c r="M18"/>
  <c r="N17"/>
  <c r="M17"/>
  <c r="C17"/>
  <c r="N16"/>
  <c r="M16"/>
  <c r="H16"/>
  <c r="I16"/>
  <c r="N15"/>
  <c r="M15"/>
  <c r="N14"/>
  <c r="M14"/>
  <c r="N13"/>
  <c r="M13"/>
  <c r="C13"/>
  <c r="N12"/>
  <c r="M12"/>
  <c r="C12"/>
  <c r="N11"/>
  <c r="M11"/>
  <c r="C11"/>
  <c r="F142"/>
  <c r="L6" i="44"/>
  <c r="D41" i="42"/>
  <c r="I42" s="1"/>
  <c r="M132"/>
  <c r="M134"/>
  <c r="C56"/>
  <c r="G56" s="1"/>
  <c r="I77"/>
  <c r="M124"/>
  <c r="M73"/>
  <c r="M76"/>
  <c r="M111"/>
  <c r="E149"/>
  <c r="E154"/>
  <c r="M120"/>
  <c r="M128"/>
  <c r="M138"/>
  <c r="H137"/>
  <c r="I137" s="1"/>
  <c r="H130"/>
  <c r="I130" s="1"/>
  <c r="H126"/>
  <c r="H122"/>
  <c r="H118"/>
  <c r="I118" s="1"/>
  <c r="H87"/>
  <c r="I87" s="1"/>
  <c r="H83"/>
  <c r="I83"/>
  <c r="H54"/>
  <c r="I54" s="1"/>
  <c r="H40"/>
  <c r="I40"/>
  <c r="H27"/>
  <c r="I27" s="1"/>
  <c r="H17"/>
  <c r="I17"/>
  <c r="H12"/>
  <c r="I12" s="1"/>
  <c r="H94"/>
  <c r="I94"/>
  <c r="N108"/>
  <c r="M108"/>
  <c r="I57"/>
  <c r="I58"/>
  <c r="N81"/>
  <c r="M81"/>
  <c r="N86"/>
  <c r="M86"/>
  <c r="N92"/>
  <c r="M92"/>
  <c r="F103"/>
  <c r="N103"/>
  <c r="N105"/>
  <c r="M105"/>
  <c r="M119"/>
  <c r="M123"/>
  <c r="M127"/>
  <c r="M131"/>
  <c r="M135"/>
  <c r="M139"/>
  <c r="N21" i="44"/>
  <c r="F96" i="42"/>
  <c r="G96"/>
  <c r="M25"/>
  <c r="N25"/>
  <c r="N75"/>
  <c r="M75"/>
  <c r="N22" i="44"/>
  <c r="N80" i="42"/>
  <c r="M80"/>
  <c r="M102"/>
  <c r="N102"/>
  <c r="N110"/>
  <c r="M110"/>
  <c r="D112"/>
  <c r="N72"/>
  <c r="M72"/>
  <c r="N89"/>
  <c r="M89"/>
  <c r="D142"/>
  <c r="M118"/>
  <c r="N118"/>
  <c r="M122"/>
  <c r="I122"/>
  <c r="N122"/>
  <c r="M126"/>
  <c r="I126"/>
  <c r="N126"/>
  <c r="M130"/>
  <c r="N130"/>
  <c r="E152"/>
  <c r="E150"/>
  <c r="H153"/>
  <c r="H151"/>
  <c r="H149"/>
  <c r="H154" s="1"/>
  <c r="H152"/>
  <c r="E151"/>
  <c r="N85"/>
  <c r="M85"/>
  <c r="H111"/>
  <c r="I111" s="1"/>
  <c r="H108"/>
  <c r="I108"/>
  <c r="H105"/>
  <c r="I105" s="1"/>
  <c r="H110"/>
  <c r="I110"/>
  <c r="H107"/>
  <c r="M137"/>
  <c r="N137"/>
  <c r="N7" i="44"/>
  <c r="B6"/>
  <c r="H106" i="42"/>
  <c r="I106"/>
  <c r="E153"/>
  <c r="N9" i="44"/>
  <c r="H139" i="42"/>
  <c r="I139" s="1"/>
  <c r="H135"/>
  <c r="I135"/>
  <c r="H132"/>
  <c r="I132" s="1"/>
  <c r="H128"/>
  <c r="I128"/>
  <c r="H124"/>
  <c r="I124" s="1"/>
  <c r="H120"/>
  <c r="I120"/>
  <c r="H92"/>
  <c r="I92" s="1"/>
  <c r="H86"/>
  <c r="I86"/>
  <c r="H81"/>
  <c r="I81" s="1"/>
  <c r="H76"/>
  <c r="I76"/>
  <c r="H73"/>
  <c r="I73" s="1"/>
  <c r="H53"/>
  <c r="I53"/>
  <c r="H50"/>
  <c r="I50" s="1"/>
  <c r="H39"/>
  <c r="I39"/>
  <c r="H36"/>
  <c r="I36" s="1"/>
  <c r="H29"/>
  <c r="I29"/>
  <c r="H24"/>
  <c r="I24" s="1"/>
  <c r="H20"/>
  <c r="I20"/>
  <c r="H15"/>
  <c r="I15" s="1"/>
  <c r="H11"/>
  <c r="I11"/>
  <c r="H138"/>
  <c r="I138" s="1"/>
  <c r="H134"/>
  <c r="I134"/>
  <c r="H131"/>
  <c r="H127"/>
  <c r="I127"/>
  <c r="H123"/>
  <c r="I123"/>
  <c r="H119"/>
  <c r="I119"/>
  <c r="H89"/>
  <c r="I89"/>
  <c r="H85"/>
  <c r="I85"/>
  <c r="H80"/>
  <c r="I80"/>
  <c r="H75"/>
  <c r="I75"/>
  <c r="H72"/>
  <c r="I72"/>
  <c r="H49"/>
  <c r="I49"/>
  <c r="H38"/>
  <c r="I38"/>
  <c r="H26"/>
  <c r="I26"/>
  <c r="H23"/>
  <c r="I23"/>
  <c r="H19"/>
  <c r="I19"/>
  <c r="H14"/>
  <c r="I14"/>
  <c r="M37"/>
  <c r="M71"/>
  <c r="D96"/>
  <c r="I98" s="1"/>
  <c r="I97"/>
  <c r="M74"/>
  <c r="M78"/>
  <c r="M84"/>
  <c r="M88"/>
  <c r="M93"/>
  <c r="M95"/>
  <c r="M107"/>
  <c r="I107"/>
  <c r="H13"/>
  <c r="I13" s="1"/>
  <c r="H18"/>
  <c r="I18"/>
  <c r="H25"/>
  <c r="I25" s="1"/>
  <c r="H32"/>
  <c r="I32"/>
  <c r="H47"/>
  <c r="I47" s="1"/>
  <c r="I56" s="1"/>
  <c r="H51"/>
  <c r="I51"/>
  <c r="H55"/>
  <c r="I55" s="1"/>
  <c r="H121"/>
  <c r="I121"/>
  <c r="H125"/>
  <c r="I125" s="1"/>
  <c r="I142" s="1"/>
  <c r="H129"/>
  <c r="I129"/>
  <c r="H136"/>
  <c r="I136" s="1"/>
  <c r="H140"/>
  <c r="I140"/>
  <c r="H30"/>
  <c r="I30" s="1"/>
  <c r="H37"/>
  <c r="I37"/>
  <c r="H48"/>
  <c r="I48" s="1"/>
  <c r="H71"/>
  <c r="I71"/>
  <c r="H74"/>
  <c r="I74" s="1"/>
  <c r="H78"/>
  <c r="I78"/>
  <c r="H84"/>
  <c r="I84" s="1"/>
  <c r="H88"/>
  <c r="I88"/>
  <c r="H93"/>
  <c r="I93" s="1"/>
  <c r="H95"/>
  <c r="I95"/>
  <c r="I131"/>
  <c r="M32"/>
  <c r="M77"/>
  <c r="M83"/>
  <c r="M87"/>
  <c r="M94"/>
  <c r="M106"/>
  <c r="M121"/>
  <c r="M125"/>
  <c r="M129"/>
  <c r="M136"/>
  <c r="M140"/>
  <c r="C41"/>
  <c r="G41" s="1"/>
  <c r="N18" i="44"/>
  <c r="C16"/>
  <c r="N20"/>
  <c r="J16"/>
  <c r="D16"/>
  <c r="H16"/>
  <c r="F16"/>
  <c r="I102" i="42"/>
  <c r="I112" s="1"/>
  <c r="F112"/>
  <c r="I143"/>
  <c r="I144"/>
  <c r="A149"/>
  <c r="I43"/>
  <c r="G16" i="44"/>
  <c r="N19"/>
  <c r="I16"/>
  <c r="B16"/>
  <c r="N17"/>
  <c r="E16"/>
  <c r="N16"/>
  <c r="K31" i="85"/>
  <c r="K32"/>
  <c r="M32" s="1"/>
  <c r="O32" s="1"/>
  <c r="K34"/>
  <c r="M34" s="1"/>
  <c r="O34" s="1"/>
  <c r="K36"/>
  <c r="A2" i="84" l="1"/>
  <c r="A2" i="86" s="1"/>
  <c r="Y11" i="84"/>
  <c r="Y16" s="1"/>
  <c r="X13"/>
  <c r="X12"/>
  <c r="U32"/>
  <c r="U37" s="1"/>
  <c r="J32" i="85"/>
  <c r="J36" s="1"/>
  <c r="X14" i="84"/>
  <c r="M36" i="85"/>
  <c r="H113" i="42"/>
  <c r="K112"/>
  <c r="O36" i="85"/>
  <c r="AN34"/>
  <c r="F41" i="42"/>
  <c r="G32" i="82"/>
  <c r="I55"/>
  <c r="I56" s="1"/>
  <c r="I41" i="42"/>
  <c r="N6" i="44"/>
  <c r="N16" i="84"/>
  <c r="AN15" i="85"/>
  <c r="I113" i="42"/>
  <c r="I114"/>
  <c r="C149"/>
  <c r="C154" s="1"/>
  <c r="AN10" i="85"/>
  <c r="AC16"/>
  <c r="F56" i="42"/>
  <c r="E25" i="82"/>
  <c r="E47" s="1"/>
  <c r="E56" s="1"/>
  <c r="G37"/>
  <c r="G42" s="1"/>
  <c r="N37" i="84"/>
  <c r="AM30" i="85"/>
  <c r="AI36"/>
  <c r="AM32"/>
  <c r="AN32" s="1"/>
  <c r="I79" i="42"/>
  <c r="I96" s="1"/>
  <c r="X10" i="84"/>
  <c r="G15" i="82"/>
  <c r="G25" s="1"/>
  <c r="G47" s="1"/>
  <c r="G56" s="1"/>
  <c r="M90" i="42"/>
  <c r="M144" s="1"/>
  <c r="N90"/>
  <c r="N144" s="1"/>
  <c r="AH30" i="85"/>
  <c r="AN30" s="1"/>
  <c r="J12"/>
  <c r="V33" i="84"/>
  <c r="Y33" s="1"/>
  <c r="S36" i="85"/>
  <c r="T37" i="84"/>
  <c r="Y32"/>
  <c r="W35"/>
  <c r="W37" s="1"/>
  <c r="A2" i="82" l="1"/>
  <c r="X16" i="84"/>
  <c r="AN36" i="85"/>
  <c r="X35" i="84"/>
  <c r="Y35"/>
  <c r="Y37" s="1"/>
  <c r="X33"/>
  <c r="V31"/>
  <c r="AH36" i="85"/>
  <c r="AN12"/>
  <c r="AN16" s="1"/>
  <c r="J16"/>
  <c r="AM36"/>
  <c r="V37" i="84" l="1"/>
  <c r="X31"/>
  <c r="X37" s="1"/>
</calcChain>
</file>

<file path=xl/comments1.xml><?xml version="1.0" encoding="utf-8"?>
<comments xmlns="http://schemas.openxmlformats.org/spreadsheetml/2006/main">
  <authors>
    <author>Автор</author>
  </authors>
  <commentList>
    <comment ref="Q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 30.13330.2012 норматив Унитаз со смывным бачком 12 куб.м в час</t>
        </r>
      </text>
    </comment>
    <comment ref="U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 30.13330.2012</t>
        </r>
      </text>
    </comment>
    <comment ref="Z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 30.13330.2012 Расход воды в производственных цехах на 1 человека в смену ХВС 14 куб.м.</t>
        </r>
      </text>
    </comment>
    <comment ref="AE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 30.13330.2012</t>
        </r>
      </text>
    </comment>
    <comment ref="AJ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 30.13330.2012 Расход ГВС на 1 человека в смену 11 куб.м.
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 30.13330.2012 норматив Унитаз со смывным бачком 12 куб.м в час</t>
        </r>
      </text>
    </comment>
    <comment ref="U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 30.13330.2012</t>
        </r>
      </text>
    </comment>
    <comment ref="Z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 30.13330.2012 Расход воды в производственных цехах на 1 человека в смену ХВС 14 куб.м.</t>
        </r>
      </text>
    </comment>
    <comment ref="AE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 30.13330.2012</t>
        </r>
      </text>
    </comment>
    <comment ref="AJ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 30.13330.2012 Расход ГВС на 1 человека в смену 11 куб.м.
</t>
        </r>
      </text>
    </comment>
  </commentList>
</comments>
</file>

<file path=xl/sharedStrings.xml><?xml version="1.0" encoding="utf-8"?>
<sst xmlns="http://schemas.openxmlformats.org/spreadsheetml/2006/main" count="986" uniqueCount="560">
  <si>
    <t>мм</t>
  </si>
  <si>
    <t>ИТОГО</t>
  </si>
  <si>
    <t>Примечания:</t>
  </si>
  <si>
    <t xml:space="preserve">Исп. </t>
  </si>
  <si>
    <t>март</t>
  </si>
  <si>
    <t>май</t>
  </si>
  <si>
    <t>июнь</t>
  </si>
  <si>
    <t>июль</t>
  </si>
  <si>
    <t>август</t>
  </si>
  <si>
    <t>%</t>
  </si>
  <si>
    <t>уголь</t>
  </si>
  <si>
    <t>Котельная Госпромхоз</t>
  </si>
  <si>
    <t>с.Карага</t>
  </si>
  <si>
    <t>Карагинский муниципальный район</t>
  </si>
  <si>
    <t>№ п/п</t>
  </si>
  <si>
    <t>Наименование расчетов</t>
  </si>
  <si>
    <t>Стр.</t>
  </si>
  <si>
    <t>Основные производственные показатели регулируемой организации</t>
  </si>
  <si>
    <t>4</t>
  </si>
  <si>
    <t>1.1.</t>
  </si>
  <si>
    <t>1.2.</t>
  </si>
  <si>
    <t>1.3.</t>
  </si>
  <si>
    <t>1.4.</t>
  </si>
  <si>
    <t>1.5.</t>
  </si>
  <si>
    <t>1.6.</t>
  </si>
  <si>
    <t>1.7.</t>
  </si>
  <si>
    <t>1.8.</t>
  </si>
  <si>
    <t>5</t>
  </si>
  <si>
    <t>6</t>
  </si>
  <si>
    <t>2.1.</t>
  </si>
  <si>
    <t>3.2.</t>
  </si>
  <si>
    <t>3.3.</t>
  </si>
  <si>
    <t>2.2.</t>
  </si>
  <si>
    <t>3.1.</t>
  </si>
  <si>
    <t>Ед. изм.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</si>
  <si>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</si>
  <si>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</si>
  <si>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</si>
  <si>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</si>
  <si>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</si>
  <si>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</si>
  <si>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</si>
  <si>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1.</t>
  </si>
  <si>
    <t>2.</t>
  </si>
  <si>
    <t>котельная Южная</t>
  </si>
  <si>
    <t>Карага</t>
  </si>
  <si>
    <t>п.Оссора</t>
  </si>
  <si>
    <t>Всего</t>
  </si>
  <si>
    <t>Прочие</t>
  </si>
  <si>
    <t>Вид топлива</t>
  </si>
  <si>
    <t>тонн</t>
  </si>
  <si>
    <t>Предложение ТСО на 2016 год</t>
  </si>
  <si>
    <t>2.3.</t>
  </si>
  <si>
    <t>2.4.</t>
  </si>
  <si>
    <t>Полезный отпуск тепловой энергии, тыс. Гкал</t>
  </si>
  <si>
    <t>№
п/п</t>
  </si>
  <si>
    <t>1</t>
  </si>
  <si>
    <t>пос. Оссора - кот. "Южная"</t>
  </si>
  <si>
    <t>пос. Оссора - кот. "Районная"</t>
  </si>
  <si>
    <t>пос. Оссора - кот. "Госпромхоз"</t>
  </si>
  <si>
    <t>пос. Оссора - кот. "БПК"</t>
  </si>
  <si>
    <t>пос. Карага - котельная № 1</t>
  </si>
  <si>
    <t>Всего по ТСО в том числе:</t>
  </si>
  <si>
    <t>затраченной на производство теплоэнергии</t>
  </si>
  <si>
    <t>затраченной на передачу теплоэнергии</t>
  </si>
  <si>
    <t>2016 год</t>
  </si>
  <si>
    <t>Источник тепла</t>
  </si>
  <si>
    <t>Гкал/час</t>
  </si>
  <si>
    <t>х</t>
  </si>
  <si>
    <t>Кол-во котлов</t>
  </si>
  <si>
    <t>Мощность 1 котла</t>
  </si>
  <si>
    <t>Теплопроизводительность котлов</t>
  </si>
  <si>
    <t>Протяженность тепловых сетей</t>
  </si>
  <si>
    <t>Отопительный период</t>
  </si>
  <si>
    <t>Часы в сутках</t>
  </si>
  <si>
    <t>Теплопроизводительность котельной</t>
  </si>
  <si>
    <t>Тепловая энергия на ГВС</t>
  </si>
  <si>
    <t>Часовая расчетная тепловая нагрузка котельной (присоединенная)</t>
  </si>
  <si>
    <t>Средняя часовая тепловая нагрузка горячего водоснабжения</t>
  </si>
  <si>
    <t>Заполнение магистральных и внутридомовых систем отопления и ГВС при 1 наполнении</t>
  </si>
  <si>
    <t>Объем трубопроводов</t>
  </si>
  <si>
    <t>Длина трубопроводов для ремонта</t>
  </si>
  <si>
    <t>Объем трубопровода подлежащего ремонту</t>
  </si>
  <si>
    <t>Расход воды после ремонта тепловых сетей</t>
  </si>
  <si>
    <t>Расход воды на промывку и опрессовку тепловых сетей</t>
  </si>
  <si>
    <t>Подпитка систем для компенсации утечек при наполнении</t>
  </si>
  <si>
    <t>ГВС потребителей</t>
  </si>
  <si>
    <t>Хознужды 
(с технуждами), куб.м./год</t>
  </si>
  <si>
    <t>Всего по ктельной</t>
  </si>
  <si>
    <t>Всего водоотведение по котельной</t>
  </si>
  <si>
    <t>ед.</t>
  </si>
  <si>
    <t>км.</t>
  </si>
  <si>
    <t>дни</t>
  </si>
  <si>
    <t>час.</t>
  </si>
  <si>
    <t>Гкал/год</t>
  </si>
  <si>
    <t>куб.м./год</t>
  </si>
  <si>
    <t>куб.м.</t>
  </si>
  <si>
    <t>км</t>
  </si>
  <si>
    <t>ГВС</t>
  </si>
  <si>
    <t>ХВС</t>
  </si>
  <si>
    <t>куб.м</t>
  </si>
  <si>
    <t>6=4*5</t>
  </si>
  <si>
    <t>13=11/(8*9)</t>
  </si>
  <si>
    <t>14=12*30 (куб.м.ч/Гкал) + 13*6 (куб.м.ч/Гкал)</t>
  </si>
  <si>
    <t>18=15*1,5</t>
  </si>
  <si>
    <t>19=15*1,5</t>
  </si>
  <si>
    <t>20=15*0,0025*8*9</t>
  </si>
  <si>
    <t>25=22+23</t>
  </si>
  <si>
    <t>пос. Карага - Центральная</t>
  </si>
  <si>
    <t>Продувка, взрыхление, регенерация (для паровых котлов)</t>
  </si>
  <si>
    <t>Поливка шлака</t>
  </si>
  <si>
    <t>Унитаз (ХВС)</t>
  </si>
  <si>
    <t>Душевые (ХВС)</t>
  </si>
  <si>
    <t>Кран в бытовом помещении (ХВС)</t>
  </si>
  <si>
    <t>Душевые (ГВС)</t>
  </si>
  <si>
    <t>Кран в бытовом помещении (ГВС)</t>
  </si>
  <si>
    <t>Расход воды на продувку в сутки</t>
  </si>
  <si>
    <t>Расход воды на взрыхление и регенерацию в сутки</t>
  </si>
  <si>
    <t>Количество дней работы</t>
  </si>
  <si>
    <t>Кол-во топлива в год</t>
  </si>
  <si>
    <t>% шлака</t>
  </si>
  <si>
    <t>Кол-во шлака</t>
  </si>
  <si>
    <t>Удельный расход воды на 1 тонну шлака или золы</t>
  </si>
  <si>
    <t>Кол-во</t>
  </si>
  <si>
    <t>Нормативный расход в сутки</t>
  </si>
  <si>
    <t>Кол-во дней работы</t>
  </si>
  <si>
    <t>Норма расхода в смену</t>
  </si>
  <si>
    <t>Количество смен для расчета</t>
  </si>
  <si>
    <t>Среднее кол-во человек в смену</t>
  </si>
  <si>
    <t>Норма расхода воды на 1 человека в смену</t>
  </si>
  <si>
    <t xml:space="preserve">Количество смен </t>
  </si>
  <si>
    <t>куб.м./тн.</t>
  </si>
  <si>
    <t>10=(7+8)*9</t>
  </si>
  <si>
    <t>13=11*12/100</t>
  </si>
  <si>
    <t>15=13*14</t>
  </si>
  <si>
    <t>19=16*17*18</t>
  </si>
  <si>
    <t>24=20*21*22*23</t>
  </si>
  <si>
    <t>29=25*26*27*28</t>
  </si>
  <si>
    <t>33=29*30*31*32</t>
  </si>
  <si>
    <t>38=34*35*36*37</t>
  </si>
  <si>
    <t>35=10+15+19+24+29+33+38</t>
  </si>
  <si>
    <t>пос. Оссора - 
кот. "Южная"</t>
  </si>
  <si>
    <t>пос. Оссора - 
кот. "Районная"</t>
  </si>
  <si>
    <t>пос. Оссора - 
кот. "Госпромхоз"</t>
  </si>
  <si>
    <t>пос. Оссора - 
кот. "БПК"</t>
  </si>
  <si>
    <t>В расчете применялись нормы СП 30.13330.2012 - Свод правил Внутренний водопровод и канализация зданий (актуализированная редакция СНИП 2.04.01-85*)</t>
  </si>
  <si>
    <t>Методика определения потребности в топливе, электрической энергии и воде при производстве и передаче тепловой энергии и теплоносителей в системах коммунального теплоснабжения, утверждена Госстроем РФ от 12.08.2003г.</t>
  </si>
  <si>
    <t>Характеристика водяных тепловых сетей на балансе организации (магистральные тепловые сети)</t>
  </si>
  <si>
    <r>
      <t xml:space="preserve">Температурный график работы тепловых сетей: </t>
    </r>
    <r>
      <rPr>
        <u/>
        <sz val="12"/>
        <rFont val="Times New Roman"/>
        <family val="1"/>
        <charset val="204"/>
      </rPr>
      <t>95/70</t>
    </r>
  </si>
  <si>
    <t>наименование села</t>
  </si>
  <si>
    <t>наименование котельной</t>
  </si>
  <si>
    <t>диаметр трубопровода, мм</t>
  </si>
  <si>
    <t>длина трубопровода (в двухтрубном исчислении), м</t>
  </si>
  <si>
    <t>длина трубопровода в однотрубном исчислении, м</t>
  </si>
  <si>
    <t>Полощадь поперечного сечения трубы, кв.м.</t>
  </si>
  <si>
    <t>Объем трубопроводов, куб.м.</t>
  </si>
  <si>
    <t>Объем трубопроводов подлежащих замене в 2015 году, куб.м.</t>
  </si>
  <si>
    <t>тип прокладки</t>
  </si>
  <si>
    <t>назначение тепловой сети</t>
  </si>
  <si>
    <t>пос.Оссора</t>
  </si>
  <si>
    <t>"Районная"</t>
  </si>
  <si>
    <t>подземн.</t>
  </si>
  <si>
    <t>Сеть отопления и ГВС</t>
  </si>
  <si>
    <t>Итого:</t>
  </si>
  <si>
    <t>"Госпромхоз"</t>
  </si>
  <si>
    <t>"Южная"</t>
  </si>
  <si>
    <t>"БПК"</t>
  </si>
  <si>
    <t>итого по пос.Оссора</t>
  </si>
  <si>
    <t>"Центральная"</t>
  </si>
  <si>
    <t>Итого по с.Карага:</t>
  </si>
  <si>
    <t>Всего по предприятияю</t>
  </si>
  <si>
    <t>Расчет количества воды, необходимой для продувки паровых котлов и функционирования установки водоподготовки</t>
  </si>
  <si>
    <t>Расчет произведен на основании:</t>
  </si>
  <si>
    <t>1. Методика определения потребности в топливе, электрической энергии и воде при производстве и передаче тепловой энергии и теплоносителей в системах коммунального теплоснабжения, утверждена Госстроем РФ от 12.08.2003г.</t>
  </si>
  <si>
    <t>2. Методические указания по определению расхода топлива, электроэнергии и воды на выработку теплоты отопительными котельными коммунальных теплоэнергетических предприятий  (протокол Госстроя РФ от 12.07.2002 г. № 5)</t>
  </si>
  <si>
    <t>Наименование</t>
  </si>
  <si>
    <t>Расчетная формула</t>
  </si>
  <si>
    <t>Расчетные данные</t>
  </si>
  <si>
    <t>Расчет количества воды, необходимой для продувки паровых котлов</t>
  </si>
  <si>
    <t>Количество паровых котлов, установленных на котельной "Районная" пос. Оссора</t>
  </si>
  <si>
    <t>шт.</t>
  </si>
  <si>
    <t>Мощность 1 котлоагрегата</t>
  </si>
  <si>
    <t>Номинальная производительность котельной</t>
  </si>
  <si>
    <t>п. 1.1. * п. 1.2.</t>
  </si>
  <si>
    <t>Удельный расход воды на продувку котлов в зависимости от их мощности (тебл. 10 методика 1)</t>
  </si>
  <si>
    <t>т/час</t>
  </si>
  <si>
    <t>Разность энтальний котловой воды при температуре насыщения и питательной воды (температуры (данные предприятия): 205 - 104)</t>
  </si>
  <si>
    <t>ккал/кг</t>
  </si>
  <si>
    <t>Расход воды на продувку</t>
  </si>
  <si>
    <t>п. 1.4 * п. 1.3 / п. 1.5.</t>
  </si>
  <si>
    <t>куб.м./час</t>
  </si>
  <si>
    <t>Продолжчительность продувки</t>
  </si>
  <si>
    <t>часов в сут</t>
  </si>
  <si>
    <t>27 секунд по 8 раза в смену (2 смены в сутки)</t>
  </si>
  <si>
    <t>ИТОГО воды на продувку паровых котлов</t>
  </si>
  <si>
    <t>п. 1.6. * п. 1.7.</t>
  </si>
  <si>
    <t>куб.м. в сут.</t>
  </si>
  <si>
    <t>Расчет количества воды на взрыхление и регенерацию</t>
  </si>
  <si>
    <t>Фильтры 1 ступени</t>
  </si>
  <si>
    <t>фильтры натрий-катионитные</t>
  </si>
  <si>
    <t>Фильтры 2 ступени</t>
  </si>
  <si>
    <t>Количество процессов взрыхления и регенерации фильтра 1 ступени</t>
  </si>
  <si>
    <t>раз в месяц</t>
  </si>
  <si>
    <t>зависит от состояния котловой воды</t>
  </si>
  <si>
    <t>раз в сутки</t>
  </si>
  <si>
    <t>Количество процессов взрыхления и регенерации фильтра 2 ступени</t>
  </si>
  <si>
    <t>2.5.</t>
  </si>
  <si>
    <t>Диаметр фильтра 1 ступени</t>
  </si>
  <si>
    <t>2.6.</t>
  </si>
  <si>
    <t>Диаметр фильтра 2 ступени</t>
  </si>
  <si>
    <t>2.7.</t>
  </si>
  <si>
    <t>Количество воды на взрыхление и регенерацию фильтров (таблица 5 методики 2):</t>
  </si>
  <si>
    <t>2.7.1.</t>
  </si>
  <si>
    <t>взрыхляющая промывка  1 ступень</t>
  </si>
  <si>
    <t>2.7.2.</t>
  </si>
  <si>
    <t>взрыхляющая промывка 2 ступень</t>
  </si>
  <si>
    <t>2.7.3.</t>
  </si>
  <si>
    <t>регенерация без использования омывочных вод на взрыхление 1 ступени</t>
  </si>
  <si>
    <t>фильтр 1 ступени по методике тоже Н-К</t>
  </si>
  <si>
    <t>2.7.4.</t>
  </si>
  <si>
    <t>регенерация без использования омывочных вод на взрыхление 2 ступени</t>
  </si>
  <si>
    <t>2.8.</t>
  </si>
  <si>
    <t>Количество воды на взрыхление и регенерацию фильтров 1 ступени</t>
  </si>
  <si>
    <t>(п. 2.7.1. + п. 2.7.3.) * п. 2.1. * п. 2.3.</t>
  </si>
  <si>
    <t>куб.м. в сутки</t>
  </si>
  <si>
    <t>2.9.</t>
  </si>
  <si>
    <t>Количество воды на взрыхление и регенерацию фильтров 2 ступени</t>
  </si>
  <si>
    <t>(п. 2.7.2. + п. 2.7.4.) * п. 2.2. * п. 2.4.</t>
  </si>
  <si>
    <t>2.10.</t>
  </si>
  <si>
    <t>ИТОГО количество воды на взрыхление и регенерацию фильтров</t>
  </si>
  <si>
    <t>п. 2.8. + п. 2.9.</t>
  </si>
  <si>
    <t xml:space="preserve">3. </t>
  </si>
  <si>
    <t>Расчет количества воды, выпариваемой в деаэраторе</t>
  </si>
  <si>
    <t>Производительность деаэратора</t>
  </si>
  <si>
    <t>куб.м/ч</t>
  </si>
  <si>
    <t>Продолжительность функционирования деаэратора в сутки</t>
  </si>
  <si>
    <t>ИТОГО количество воды, выпариваемой в деаэраторе</t>
  </si>
  <si>
    <t>0,004 * п. 3.1. * п. 3.2.</t>
  </si>
  <si>
    <t>ИТОГО расчетное количество воды в сутки на продувку, взрыхление, регенерацию и выпаривание в деаэраторе</t>
  </si>
  <si>
    <t>Численность</t>
  </si>
  <si>
    <t>из расчёта базовой месячной тарифной ставки рабочего  1 разряда *</t>
  </si>
  <si>
    <t>Должность</t>
  </si>
  <si>
    <t>Кол-во  штатн. единиц</t>
  </si>
  <si>
    <t>кол-во  штатн. единиц на ТЭ</t>
  </si>
  <si>
    <t>кол-во м-цев работы</t>
  </si>
  <si>
    <t>Разряд (ступень оплаты)</t>
  </si>
  <si>
    <t>тарифный коэф-нт</t>
  </si>
  <si>
    <t>Среднемесячная тарифная ставка</t>
  </si>
  <si>
    <t>Предложение ТСО     (ТЭ)                  Сумма окладов</t>
  </si>
  <si>
    <t>Расчет РСТиЦ (тарифный коэф-нт)</t>
  </si>
  <si>
    <t>Персонал тепловых источников (производство)</t>
  </si>
  <si>
    <t>тар.коэф.</t>
  </si>
  <si>
    <t>разряд</t>
  </si>
  <si>
    <t>Районная котельная</t>
  </si>
  <si>
    <t>Старший мастер котельной "Районная"</t>
  </si>
  <si>
    <t>Машинист (кочегар) котельной</t>
  </si>
  <si>
    <t>Транспортерщик</t>
  </si>
  <si>
    <t>Слесарь по  КИП и А</t>
  </si>
  <si>
    <t xml:space="preserve">Электромонтер по ремонту  и обслуживанию электрооборудования  </t>
  </si>
  <si>
    <t>Электрогазосварщик</t>
  </si>
  <si>
    <t>Уборщик производственных  помещений</t>
  </si>
  <si>
    <t xml:space="preserve">Электромонтер  по ремонту и обслуживанию электрооборудования  </t>
  </si>
  <si>
    <t>Котельная БПК</t>
  </si>
  <si>
    <t>Котельная №1 с.Карага</t>
  </si>
  <si>
    <t>Транспортировщик</t>
  </si>
  <si>
    <t>Уборщик производственных помещений</t>
  </si>
  <si>
    <t xml:space="preserve">          Средний тарифный коэффициент:                                                    </t>
  </si>
  <si>
    <t xml:space="preserve">          Средняя ступень оплаты:                                                    </t>
  </si>
  <si>
    <t>Персонал тепловых сетей(передача)</t>
  </si>
  <si>
    <t>Тепловые сети и сооружения тепловых сетей п.Оссора</t>
  </si>
  <si>
    <t xml:space="preserve">Мастер  </t>
  </si>
  <si>
    <t>Слесарь по ремонту и обслуживанию оборудования тепловых сетей</t>
  </si>
  <si>
    <t>Электромонтер по ремонту и обслуживанию электрооборудования</t>
  </si>
  <si>
    <t>Тепловые сети и сооружения тепловых сетей с. Карага</t>
  </si>
  <si>
    <t>Слесарь по ремонту  и обслуживанию оборудования тепловых сетей</t>
  </si>
  <si>
    <t xml:space="preserve">Ремонтный персонал тепловых источников </t>
  </si>
  <si>
    <t>…….</t>
  </si>
  <si>
    <t>Общехозяйственный персонал (в части тепловой энергии)</t>
  </si>
  <si>
    <t>Технический директор</t>
  </si>
  <si>
    <t>Главный бухгалтер</t>
  </si>
  <si>
    <t>Кассир</t>
  </si>
  <si>
    <t>Начальник коммерческого отдела</t>
  </si>
  <si>
    <t xml:space="preserve">Юрисконсульт  </t>
  </si>
  <si>
    <t>Инженер по снабжению</t>
  </si>
  <si>
    <t>Техник по сбыту</t>
  </si>
  <si>
    <t>Секретарь-машинистка</t>
  </si>
  <si>
    <t>Начальник планово-экономического отдела</t>
  </si>
  <si>
    <t>Техник</t>
  </si>
  <si>
    <t>Начальник участка п.Оссора</t>
  </si>
  <si>
    <t>Начальник участка с.Карага</t>
  </si>
  <si>
    <t>Бухгалтер-кассир</t>
  </si>
  <si>
    <t>Курьер</t>
  </si>
  <si>
    <t>Снабжение (охрана складов)</t>
  </si>
  <si>
    <t>Сторож</t>
  </si>
  <si>
    <t>Ремгруппа</t>
  </si>
  <si>
    <t>Мастер</t>
  </si>
  <si>
    <t>Плотник -столяр</t>
  </si>
  <si>
    <t>Плотник-столяр</t>
  </si>
  <si>
    <t>Транспортный участок (в части тепловой энергии)</t>
  </si>
  <si>
    <t>Механик гаража</t>
  </si>
  <si>
    <t>Машинист крана автомобильного (автокран  CMG QY20G (г/п  20тн))</t>
  </si>
  <si>
    <t>Водитель  погрузчика ( Фронтальный погрузчик  SEM639B объём 2,5 м.куб.)</t>
  </si>
  <si>
    <t>Тракторист (Трактор  ЮМЗ-6КЛ)</t>
  </si>
  <si>
    <t>Машинист бульдозера ( Бульдозер  ДЗ-42)</t>
  </si>
  <si>
    <t>Машинист бульдозера (Бульдозер SD-16, Автогрейдер)</t>
  </si>
  <si>
    <t>Машинист экскаватора (Экскаватор ЕК 12-10)</t>
  </si>
  <si>
    <t>Слесарь по ремонту автомобилей</t>
  </si>
  <si>
    <t>слесарь по ремонту дорожно-строительной техники и тракторов</t>
  </si>
  <si>
    <t>токарь-фрезеровщик</t>
  </si>
  <si>
    <t>электрогазосварщик</t>
  </si>
  <si>
    <t>уборщик производственых помещений</t>
  </si>
  <si>
    <t>Водитель автомобиля  (Автомобиль  КАМАЗ 55111, 12тн)</t>
  </si>
  <si>
    <t>Машинист экскаватора (Экскаватор ЭО 4124)</t>
  </si>
  <si>
    <t>Машинист бульдозера (Бульдозер ДЗ-42 (МТЗ-80))</t>
  </si>
  <si>
    <t>Машинист бульдозера (Бульдозер ДЗ-42)</t>
  </si>
  <si>
    <t>Слесарь по ремонту дорожно-строительной техники и тракторов</t>
  </si>
  <si>
    <t>Распределение косвенных затрат по разным видам деятельности ( для многотраслевых предприятий)</t>
  </si>
  <si>
    <t>Численность, 20счет</t>
  </si>
  <si>
    <t>Утверждено Службой на 2016 год</t>
  </si>
  <si>
    <t>Вид деятельности</t>
  </si>
  <si>
    <t>ФОТ</t>
  </si>
  <si>
    <t>Теплоснабжение</t>
  </si>
  <si>
    <t xml:space="preserve">Водоснабжение </t>
  </si>
  <si>
    <t>Водоотведение</t>
  </si>
  <si>
    <t>Электроэнергия</t>
  </si>
  <si>
    <t>ИТОГО:</t>
  </si>
  <si>
    <t>Численность, чел.</t>
  </si>
  <si>
    <t>Средний тарифный коэффициент</t>
  </si>
  <si>
    <t>Средняя ступень оплаты</t>
  </si>
  <si>
    <t>Проценты  выплат, связанных с режимом работы, с условиями труда к тарифному фонду 
(для вида деятельности - производство и передача тепловой энергии)</t>
  </si>
  <si>
    <t>Подразделение</t>
  </si>
  <si>
    <t>1. Доплаты за работы во вредных условиях труда</t>
  </si>
  <si>
    <t>2. Совмещение (расширение зоны обслуживания, увеличение объема работ, старшинство смен, пересменка, профмастерство)</t>
  </si>
  <si>
    <t>3. Доплата за работу в ночное время по ТК РФ.</t>
  </si>
  <si>
    <t>4. Доплата за работу в выходные, праздничные дни в связи с непрерывностью производства.</t>
  </si>
  <si>
    <t>% доплат к тарифному фонду</t>
  </si>
  <si>
    <t>Общеэксплуатационные расходы</t>
  </si>
  <si>
    <t>Цеховые расходы</t>
  </si>
  <si>
    <t>Анализ численности по предприятию в целом за 12 мес. 2013 года</t>
  </si>
  <si>
    <t>ТСО, всего:</t>
  </si>
  <si>
    <t>2013 год</t>
  </si>
  <si>
    <t>тепловая энергия  (ОПП+АУП+цеховые)</t>
  </si>
  <si>
    <t>распределение воды (ОПП+АУП+цеховые)</t>
  </si>
  <si>
    <t>удаление и обработка сточных вод (ОПП+АУП+цеховые)</t>
  </si>
  <si>
    <t>электроэнергия (ОПП+АУП+цеховые)</t>
  </si>
  <si>
    <t>ТБО (ОПП+АУП+цеховые)</t>
  </si>
  <si>
    <t>Исп.</t>
  </si>
  <si>
    <t>1. Год i0 - первый год долгосрочного периода регулирования, год i1 - последний год долгосрочного периода регулирования.</t>
  </si>
  <si>
    <t xml:space="preserve">N  п.п. </t>
  </si>
  <si>
    <t>Наименование  расхода</t>
  </si>
  <si>
    <t>Операционные  (подконтрольные) расходы</t>
  </si>
  <si>
    <t>Неподконтрольные расходы</t>
  </si>
  <si>
    <t>Расходы на приобретение (производство) энергетических ресурсов, холодной воды и теплоносителя</t>
  </si>
  <si>
    <t>Результаты  деятельности до перехода к регулированию цен (тарифов) на основе долгосрочных параметров регулирования</t>
  </si>
  <si>
    <t>Корректировка  с учетом надежности и качества реализуемых товаров (оказываемых услуг), подлежащая учету в НВВ</t>
  </si>
  <si>
    <t xml:space="preserve">Корректировка  НВВ в связи с изменением (неиспользованием) инвестиционной программы </t>
  </si>
  <si>
    <t>Корректировка,  подлежащая учету в НВВ и учитывающая отклонение фактических показателей энергосбережения и повышения энергетической эффективности от установленных плановых (расчетных) показателей и отклонение сроков реализации программы в области энергосбережения и повышения энергетической эффективности от установленных сроков реализации такой программы</t>
  </si>
  <si>
    <t xml:space="preserve">ИТОГО необходимая валовая выручка         </t>
  </si>
  <si>
    <t>Товарная выручка</t>
  </si>
  <si>
    <t>Необходимая валовая выручка на производство тепловой энергии</t>
  </si>
  <si>
    <t>Необходимая валовая выручка на приобретение теплоносителя</t>
  </si>
  <si>
    <r>
      <t xml:space="preserve">2. Графы 3, 5, ..., n - 1 </t>
    </r>
    <r>
      <rPr>
        <sz val="11"/>
        <color rgb="FF0000FF"/>
        <rFont val="Times New Roman"/>
        <family val="1"/>
        <charset val="204"/>
      </rPr>
      <t>строк 1</t>
    </r>
    <r>
      <rPr>
        <sz val="11"/>
        <color theme="1"/>
        <rFont val="Times New Roman"/>
        <family val="1"/>
        <charset val="204"/>
      </rPr>
      <t xml:space="preserve"> и </t>
    </r>
    <r>
      <rPr>
        <sz val="11"/>
        <color rgb="FF0000FF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заполняются на основе фактических значений параметров расчета тарифов взамен прогнозных.</t>
    </r>
  </si>
  <si>
    <t>3. Строка 5 заполняется только для первого долгосрочного периода регулирования.</t>
  </si>
  <si>
    <r>
      <t xml:space="preserve">4. Графы 4, 6, ..., n </t>
    </r>
    <r>
      <rPr>
        <sz val="11"/>
        <color rgb="FF0000FF"/>
        <rFont val="Times New Roman"/>
        <family val="1"/>
        <charset val="204"/>
      </rPr>
      <t>строки 10</t>
    </r>
    <r>
      <rPr>
        <sz val="11"/>
        <color theme="1"/>
        <rFont val="Times New Roman"/>
        <family val="1"/>
        <charset val="204"/>
      </rPr>
      <t xml:space="preserve"> заполняются как сумма соответствующих граф строк с </t>
    </r>
    <r>
      <rPr>
        <sz val="11"/>
        <color rgb="FF0000FF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по </t>
    </r>
    <r>
      <rPr>
        <sz val="11"/>
        <color rgb="FF0000FF"/>
        <rFont val="Times New Roman"/>
        <family val="1"/>
        <charset val="204"/>
      </rPr>
      <t>9</t>
    </r>
    <r>
      <rPr>
        <sz val="11"/>
        <color theme="1"/>
        <rFont val="Times New Roman"/>
        <family val="1"/>
        <charset val="204"/>
      </rPr>
      <t>.</t>
    </r>
  </si>
  <si>
    <r>
      <t xml:space="preserve">5. Графы 3, 5, ..., n - 1 </t>
    </r>
    <r>
      <rPr>
        <sz val="11"/>
        <color rgb="FF0000FF"/>
        <rFont val="Times New Roman"/>
        <family val="1"/>
        <charset val="204"/>
      </rPr>
      <t>строки 10</t>
    </r>
    <r>
      <rPr>
        <sz val="11"/>
        <color theme="1"/>
        <rFont val="Times New Roman"/>
        <family val="1"/>
        <charset val="204"/>
      </rPr>
      <t xml:space="preserve"> заполняются как сумма соответствующих граф строк с </t>
    </r>
    <r>
      <rPr>
        <sz val="11"/>
        <color rgb="FF0000FF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по </t>
    </r>
    <r>
      <rPr>
        <sz val="11"/>
        <color rgb="FF0000FF"/>
        <rFont val="Times New Roman"/>
        <family val="1"/>
        <charset val="204"/>
      </rPr>
      <t>5</t>
    </r>
    <r>
      <rPr>
        <sz val="11"/>
        <color theme="1"/>
        <rFont val="Times New Roman"/>
        <family val="1"/>
        <charset val="204"/>
      </rPr>
      <t>.</t>
    </r>
  </si>
  <si>
    <t>6. В строке 6:</t>
  </si>
  <si>
    <r>
      <t xml:space="preserve">гр. 7 = гр. 3 </t>
    </r>
    <r>
      <rPr>
        <sz val="11"/>
        <color rgb="FF0000FF"/>
        <rFont val="Times New Roman"/>
        <family val="1"/>
        <charset val="204"/>
      </rPr>
      <t>стр. 10</t>
    </r>
    <r>
      <rPr>
        <sz val="11"/>
        <color theme="1"/>
        <rFont val="Times New Roman"/>
        <family val="1"/>
        <charset val="204"/>
      </rPr>
      <t xml:space="preserve"> - гр. 3 </t>
    </r>
    <r>
      <rPr>
        <sz val="11"/>
        <color rgb="FF0000FF"/>
        <rFont val="Times New Roman"/>
        <family val="1"/>
        <charset val="204"/>
      </rPr>
      <t>стр. 11</t>
    </r>
    <r>
      <rPr>
        <sz val="11"/>
        <color theme="1"/>
        <rFont val="Times New Roman"/>
        <family val="1"/>
        <charset val="204"/>
      </rPr>
      <t xml:space="preserve"> + гр. 3 </t>
    </r>
    <r>
      <rPr>
        <sz val="11"/>
        <color rgb="FF0000FF"/>
        <rFont val="Times New Roman"/>
        <family val="1"/>
        <charset val="204"/>
      </rPr>
      <t>стр. 6</t>
    </r>
    <r>
      <rPr>
        <sz val="11"/>
        <color theme="1"/>
        <rFont val="Times New Roman"/>
        <family val="1"/>
        <charset val="204"/>
      </rPr>
      <t>;</t>
    </r>
  </si>
  <si>
    <r>
      <t xml:space="preserve">гр. 9 = гр. 5 </t>
    </r>
    <r>
      <rPr>
        <sz val="11"/>
        <color rgb="FF0000FF"/>
        <rFont val="Times New Roman"/>
        <family val="1"/>
        <charset val="204"/>
      </rPr>
      <t>стр. 10</t>
    </r>
    <r>
      <rPr>
        <sz val="11"/>
        <color theme="1"/>
        <rFont val="Times New Roman"/>
        <family val="1"/>
        <charset val="204"/>
      </rPr>
      <t xml:space="preserve"> - гр. 5 </t>
    </r>
    <r>
      <rPr>
        <sz val="11"/>
        <color rgb="FF0000FF"/>
        <rFont val="Times New Roman"/>
        <family val="1"/>
        <charset val="204"/>
      </rPr>
      <t>стр. 11</t>
    </r>
    <r>
      <rPr>
        <sz val="11"/>
        <color theme="1"/>
        <rFont val="Times New Roman"/>
        <family val="1"/>
        <charset val="204"/>
      </rPr>
      <t xml:space="preserve"> + гр. 5 </t>
    </r>
    <r>
      <rPr>
        <sz val="11"/>
        <color rgb="FF0000FF"/>
        <rFont val="Times New Roman"/>
        <family val="1"/>
        <charset val="204"/>
      </rPr>
      <t>стр. 6</t>
    </r>
    <r>
      <rPr>
        <sz val="11"/>
        <color theme="1"/>
        <rFont val="Times New Roman"/>
        <family val="1"/>
        <charset val="204"/>
      </rPr>
      <t xml:space="preserve"> и т.д.;</t>
    </r>
  </si>
  <si>
    <t>гр. 3 и 5 заполняются аналогично по данным таблицы предыдущего долгосрочного периода регулирования.</t>
  </si>
  <si>
    <t>7. Строка 11 заполняется только в графах 3, 5, ..., n - 1.</t>
  </si>
  <si>
    <r>
      <t xml:space="preserve">8. К таблице прилагаются дополнительные материалы, содержащие обоснованный расчет по </t>
    </r>
    <r>
      <rPr>
        <sz val="11"/>
        <color rgb="FF0000FF"/>
        <rFont val="Times New Roman"/>
        <family val="1"/>
        <charset val="204"/>
      </rPr>
      <t>строкам 7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8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9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11</t>
    </r>
    <r>
      <rPr>
        <sz val="11"/>
        <color theme="1"/>
        <rFont val="Times New Roman"/>
        <family val="1"/>
        <charset val="204"/>
      </rPr>
      <t>.</t>
    </r>
  </si>
  <si>
    <t xml:space="preserve">ПРОИЗВОДСТВЕННАЯ ПРОГРАММА </t>
  </si>
  <si>
    <t>Расшифровка к Приложение 4.9. (анализ числ)</t>
  </si>
  <si>
    <t>9</t>
  </si>
  <si>
    <t>10</t>
  </si>
  <si>
    <t>11</t>
  </si>
  <si>
    <t>12</t>
  </si>
  <si>
    <t xml:space="preserve"> - среднегодовой тариф на тепловую энергию, руб./Гкал без НДС</t>
  </si>
  <si>
    <t xml:space="preserve"> - Тариф на тепловую энергию по полугодиям, руб./Гкал без НДС</t>
  </si>
  <si>
    <t>Водитель автомобиля ( а/м КамАЗ  6520-260-63  ( самосвал )</t>
  </si>
  <si>
    <t>Водитель автомобиля (  а/м КамАЗ-55111 (г/п  12тн)</t>
  </si>
  <si>
    <t>Длина трубопроводов в однотрубном исчислении подлежащая замене в 2016 году в соответствии с ремонтной программой, м</t>
  </si>
  <si>
    <t>Тех.дир. Чувилин А.Г.</t>
  </si>
  <si>
    <t xml:space="preserve">тепловая энергия  </t>
  </si>
  <si>
    <t xml:space="preserve">распределение воды </t>
  </si>
  <si>
    <t xml:space="preserve">удаление и обработка сточных вод </t>
  </si>
  <si>
    <t xml:space="preserve">электроэнергия </t>
  </si>
  <si>
    <t xml:space="preserve">ТБО </t>
  </si>
  <si>
    <t>исп. Юшкова З.В. 8(41545)41-546</t>
  </si>
  <si>
    <t>Реестр  расчетов</t>
  </si>
  <si>
    <t>Постановление главы МО ГП "п.Оссора"</t>
  </si>
  <si>
    <t>Постановление главы МО СП " с.Карага"</t>
  </si>
  <si>
    <t>2</t>
  </si>
  <si>
    <t>Производственная  программа</t>
  </si>
  <si>
    <t>Расчет  полезного отпуска тепловой  энергии на нужды отопления</t>
  </si>
  <si>
    <t>Расчет  полезного  отпуска ГВС</t>
  </si>
  <si>
    <t>Расчет  полезного  отпуска тепловой  энергии на нужды ГВС</t>
  </si>
  <si>
    <t>Расчет  полезного  отпуска тепловой  энергии на нужды отопления и ГВС</t>
  </si>
  <si>
    <t>Реестр  договоров</t>
  </si>
  <si>
    <t>Расчет  полезного  отпуска  тепловой  энергии</t>
  </si>
  <si>
    <t>15</t>
  </si>
  <si>
    <t>Расчет  расхода  топлива</t>
  </si>
  <si>
    <t>Расчет  баланса  топлива</t>
  </si>
  <si>
    <t>Расчет  нормативного  запаса  топлива</t>
  </si>
  <si>
    <t>22</t>
  </si>
  <si>
    <t>27</t>
  </si>
  <si>
    <t xml:space="preserve">Расчет  объема  воды  </t>
  </si>
  <si>
    <t>Расчет  количества  воды, необходимой для  продувки  котлов</t>
  </si>
  <si>
    <t>31</t>
  </si>
  <si>
    <t>Операционные  расходы</t>
  </si>
  <si>
    <t>Реестр  неподконтрольных  расходов</t>
  </si>
  <si>
    <t>Реестр расходов  на приобретение энергетических  расходов</t>
  </si>
  <si>
    <t>Расчет НВВ</t>
  </si>
  <si>
    <t>Расчет  тарифов на тепловую  энергию</t>
  </si>
  <si>
    <t>Расчет  тарифа на ГВС</t>
  </si>
  <si>
    <t>Договора</t>
  </si>
  <si>
    <t>Смета  расходов</t>
  </si>
  <si>
    <t>Исп. Юшкова З.В.8(41545)41-546</t>
  </si>
  <si>
    <t>Балансировка НВВ</t>
  </si>
  <si>
    <t>13</t>
  </si>
  <si>
    <t>16</t>
  </si>
  <si>
    <t>Расчет  полезного  отпуска  теплоносителя</t>
  </si>
  <si>
    <t>17</t>
  </si>
  <si>
    <t>Структура полезного отпуска  тепловой  энергии (мощности)</t>
  </si>
  <si>
    <t>18</t>
  </si>
  <si>
    <t>21</t>
  </si>
  <si>
    <t>Приказы  Министерства ЖКХ и энергетики  Кмчатского  края</t>
  </si>
  <si>
    <t>32</t>
  </si>
  <si>
    <t>37</t>
  </si>
  <si>
    <t>Расчет  расходов на электроэнергию</t>
  </si>
  <si>
    <t>Расчет расходов на оплату  труда</t>
  </si>
  <si>
    <t>Аппаратчик приготовления химических растворов 2-го разряда</t>
  </si>
  <si>
    <t>Слесарь по ремонту котельного  оборудования</t>
  </si>
  <si>
    <t>Мастер котельных "Южная" и "Госпромхоз"</t>
  </si>
  <si>
    <t xml:space="preserve">Бухгалтер  </t>
  </si>
  <si>
    <t xml:space="preserve">Бухгалтер </t>
  </si>
  <si>
    <t>Специалист по  кадровому  делопроизводству</t>
  </si>
  <si>
    <t>Специалист по  начислению  коммунальных  услуг</t>
  </si>
  <si>
    <t>Специалист по ОТ и ГО</t>
  </si>
  <si>
    <t>Системный администратор</t>
  </si>
  <si>
    <t>Уборщик служебных  помещений</t>
  </si>
  <si>
    <t>Маляр строительный</t>
  </si>
  <si>
    <t>Подсобный  рабочий</t>
  </si>
  <si>
    <t>Статистичская форма П-4</t>
  </si>
  <si>
    <t>Заведующий складом п.Оссора</t>
  </si>
  <si>
    <t>Заведующий складом с.Карага</t>
  </si>
  <si>
    <t>Свидетельство о государственной  регистрации</t>
  </si>
  <si>
    <t>Свидетельство о постановке  на учет в налоговом  органе</t>
  </si>
  <si>
    <t>7</t>
  </si>
  <si>
    <t>8</t>
  </si>
  <si>
    <t>14</t>
  </si>
  <si>
    <t>19</t>
  </si>
  <si>
    <t>20</t>
  </si>
  <si>
    <t>23</t>
  </si>
  <si>
    <t>24</t>
  </si>
  <si>
    <t>25</t>
  </si>
  <si>
    <t>28</t>
  </si>
  <si>
    <t>29</t>
  </si>
  <si>
    <t>30</t>
  </si>
  <si>
    <t>36</t>
  </si>
  <si>
    <r>
      <t>Теплоснабжающая организация:</t>
    </r>
    <r>
      <rPr>
        <b/>
        <sz val="12"/>
        <color theme="1"/>
        <rFont val="Times New Roman"/>
        <family val="1"/>
        <charset val="204"/>
      </rPr>
      <t xml:space="preserve"> АО "Оссора"</t>
    </r>
  </si>
  <si>
    <t>Расчет объема воды,  затраченной на производство и передачу тепловой энергии на 2019 год</t>
  </si>
  <si>
    <r>
      <t>Теплоснабжающая (теплосетевая) организация: АО</t>
    </r>
    <r>
      <rPr>
        <b/>
        <sz val="11"/>
        <rFont val="Times New Roman"/>
        <family val="1"/>
        <charset val="204"/>
      </rPr>
      <t xml:space="preserve"> "Оссора"</t>
    </r>
  </si>
  <si>
    <r>
      <t xml:space="preserve">Теплоснабжающая (теплосетевая) организация: АО </t>
    </r>
    <r>
      <rPr>
        <b/>
        <sz val="11"/>
        <rFont val="Times New Roman"/>
        <family val="1"/>
        <charset val="204"/>
      </rPr>
      <t>"Оссора"</t>
    </r>
  </si>
  <si>
    <r>
      <t>Базовый период/Период регулирования:</t>
    </r>
    <r>
      <rPr>
        <b/>
        <sz val="11"/>
        <rFont val="Times New Roman"/>
        <family val="1"/>
        <charset val="204"/>
      </rPr>
      <t xml:space="preserve"> 2018/2019 гг.</t>
    </r>
  </si>
  <si>
    <t>Расчет объема воды,  затраченной на хозяйственно-бытовые нужды, продувку котлов и шлакоудаление на 2019 год</t>
  </si>
  <si>
    <t>Базовый период/Период регулирования:2018/2019г.г.</t>
  </si>
  <si>
    <r>
      <t>Теплоснабжающая (теплосетевая) организация: АО</t>
    </r>
    <r>
      <rPr>
        <b/>
        <sz val="11"/>
        <rFont val="Times New Roman"/>
        <family val="1"/>
        <charset val="204"/>
      </rPr>
      <t>"Оссора"</t>
    </r>
  </si>
  <si>
    <t>Расчет средней ступени оплаты и соответсвующих им тарифных коэффициентов  на 2019 год 
(в части персонала, относимого на производство и передачу тепловой энергии)</t>
  </si>
  <si>
    <t xml:space="preserve">Экономист  </t>
  </si>
  <si>
    <t>Анализ численности (работников списочного  состава) по предприятию в целом за 12 мес. 2017 года (по форме П-4)</t>
  </si>
  <si>
    <t>Производство и передача тепловой энергии</t>
  </si>
  <si>
    <r>
      <t xml:space="preserve">Теплоснабжающая (теплосетевая) организация: АО </t>
    </r>
    <r>
      <rPr>
        <b/>
        <sz val="11"/>
        <rFont val="Times New Roman"/>
        <family val="1"/>
        <charset val="204"/>
      </rPr>
      <t xml:space="preserve"> "Оссора"</t>
    </r>
  </si>
  <si>
    <t>А. Н. Клименко</t>
  </si>
  <si>
    <r>
      <t>Базовый период/Период регулирования:</t>
    </r>
    <r>
      <rPr>
        <b/>
        <sz val="10"/>
        <rFont val="Times New Roman"/>
        <family val="1"/>
        <charset val="204"/>
      </rPr>
      <t>2018/2019-2021г.г.</t>
    </r>
  </si>
  <si>
    <t xml:space="preserve">Генеральный директор </t>
  </si>
  <si>
    <t>Исп.Юшкова З.В.8(41545)41-546</t>
  </si>
  <si>
    <t>Договор №1 от 30.03.2018 г.  аренды муниципального  имущества  для  оказания услуг теплоснабжения</t>
  </si>
  <si>
    <t>Договор  № У -06-2017 на поставку  каменного угля от 07.06.2017 г.</t>
  </si>
  <si>
    <t>Коммерческие предложения по поставке  каменного  угля в 2018  году</t>
  </si>
  <si>
    <t>АО  "Ососсора" 2019 г.</t>
  </si>
  <si>
    <t xml:space="preserve">И.о. генерального директора </t>
  </si>
  <si>
    <t>Характеристика  водяных  тепловых  сетей</t>
  </si>
  <si>
    <t>Оборотно-сальдовая  ведомость  по  счету  20.01 за 2017 г</t>
  </si>
  <si>
    <t>Коллективный  договор</t>
  </si>
  <si>
    <t>Расчет  отчислений  на социальные  нужды</t>
  </si>
  <si>
    <t>Ожидаемое  исполнение на проезд в 2018  году</t>
  </si>
  <si>
    <t>Расчет  аммортизационных  отчислений</t>
  </si>
  <si>
    <t>Расчет  выручки  по теплоснабжению в 2017  году</t>
  </si>
  <si>
    <t>Расчет расходов  по сомнительным  долгам</t>
  </si>
  <si>
    <t>План  мероприятий  по подготовке к зиме 2019-2020 гг</t>
  </si>
  <si>
    <t>Расчеты</t>
  </si>
  <si>
    <t>Статистическая отчетность за 2017 год</t>
  </si>
  <si>
    <t>Списание дебиторской  задолженности в 2017 году</t>
  </si>
  <si>
    <t>Устав АО "Оссора"</t>
  </si>
  <si>
    <t>Бухгалтерский  баланс</t>
  </si>
  <si>
    <t>Передаточный  акт</t>
  </si>
  <si>
    <t>АО "ОССОРА"</t>
  </si>
  <si>
    <t>26</t>
  </si>
  <si>
    <t>33</t>
  </si>
  <si>
    <t>34</t>
  </si>
  <si>
    <t>35</t>
  </si>
  <si>
    <t>Расчет  операционных  расходов</t>
  </si>
  <si>
    <t>3-8</t>
  </si>
  <si>
    <t>11-15</t>
  </si>
  <si>
    <t>24-25</t>
  </si>
  <si>
    <t>43</t>
  </si>
  <si>
    <t>Потребность в натуральном   топливе</t>
  </si>
  <si>
    <t>29-37</t>
  </si>
  <si>
    <t>38-45</t>
  </si>
  <si>
    <t>55</t>
  </si>
  <si>
    <t>Карточка  счета 20.01 по статье  затрат "Топливо"</t>
  </si>
  <si>
    <t>46-48</t>
  </si>
  <si>
    <t>49-50</t>
  </si>
  <si>
    <t>51-54</t>
  </si>
  <si>
    <t>56-57</t>
  </si>
  <si>
    <t>58</t>
  </si>
  <si>
    <t>Карточка  счета 20.01 по статье  затрат "Основные  материалы"</t>
  </si>
  <si>
    <t>59-90</t>
  </si>
  <si>
    <t>91-96</t>
  </si>
  <si>
    <t>97-101</t>
  </si>
  <si>
    <t>102-125</t>
  </si>
  <si>
    <t>126-156</t>
  </si>
  <si>
    <t>157</t>
  </si>
  <si>
    <t>158</t>
  </si>
  <si>
    <t>159-169</t>
  </si>
  <si>
    <t>170</t>
  </si>
  <si>
    <t>171</t>
  </si>
  <si>
    <t>Топливно-энергетический  паспорт</t>
  </si>
  <si>
    <t>172-174</t>
  </si>
  <si>
    <t>175</t>
  </si>
  <si>
    <t>176</t>
  </si>
  <si>
    <t>177</t>
  </si>
  <si>
    <t>178</t>
  </si>
  <si>
    <t>179</t>
  </si>
  <si>
    <t>180</t>
  </si>
  <si>
    <t>181</t>
  </si>
  <si>
    <t>182-183</t>
  </si>
  <si>
    <t>184-213</t>
  </si>
  <si>
    <t>214-229</t>
  </si>
  <si>
    <t>230-238</t>
  </si>
  <si>
    <t>239-287</t>
  </si>
  <si>
    <t>288-299</t>
  </si>
  <si>
    <t>302-319</t>
  </si>
  <si>
    <t>320-339</t>
  </si>
  <si>
    <t>Предпринимательская прибыль</t>
  </si>
  <si>
    <t>Нормативная прибыль</t>
  </si>
  <si>
    <t xml:space="preserve">Корректировка  с целью учета отклонения фактических параметров расчета тарифов от значений, учтенных при установлении тарифов </t>
  </si>
  <si>
    <t>Оссора</t>
  </si>
  <si>
    <t>1-е полуг.</t>
  </si>
  <si>
    <t>2-е полуг.</t>
  </si>
  <si>
    <t>Факт Оссора</t>
  </si>
  <si>
    <t>Факт Карага</t>
  </si>
  <si>
    <t>2023 год</t>
  </si>
  <si>
    <t>А.В.Подкопаев</t>
  </si>
  <si>
    <t>Генеральный  директор</t>
  </si>
  <si>
    <t>Ожидаемое 2024 год</t>
  </si>
  <si>
    <t>Период регулирования 2025 год</t>
  </si>
  <si>
    <t>Период  регулирования 2025  год</t>
  </si>
  <si>
    <t>Предложение необходимой валовой выручки методом индексации установленных тарифов на 2025 год</t>
  </si>
</sst>
</file>

<file path=xl/styles.xml><?xml version="1.0" encoding="utf-8"?>
<styleSheet xmlns="http://schemas.openxmlformats.org/spreadsheetml/2006/main">
  <numFmts count="53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00"/>
    <numFmt numFmtId="169" formatCode="0.0000"/>
    <numFmt numFmtId="171" formatCode="#,##0.000"/>
    <numFmt numFmtId="173" formatCode="0.0"/>
    <numFmt numFmtId="176" formatCode="0.0%"/>
    <numFmt numFmtId="178" formatCode="#,##0.0"/>
    <numFmt numFmtId="182" formatCode="0.000%"/>
    <numFmt numFmtId="184" formatCode="_-* #,##0.00[$€-1]_-;\-* #,##0.00[$€-1]_-;_-* &quot;-&quot;??[$€-1]_-"/>
    <numFmt numFmtId="185" formatCode="0.0%_);\(0.0%\)"/>
    <numFmt numFmtId="186" formatCode="#,##0_);[Red]\(#,##0\)"/>
    <numFmt numFmtId="187" formatCode="#,##0;\(#,##0\)"/>
    <numFmt numFmtId="188" formatCode="_-* #,##0.00\ _$_-;\-* #,##0.00\ _$_-;_-* &quot;-&quot;??\ _$_-;_-@_-"/>
    <numFmt numFmtId="189" formatCode="#.##0\.00"/>
    <numFmt numFmtId="190" formatCode="#\.00"/>
    <numFmt numFmtId="191" formatCode="\$#\.00"/>
    <numFmt numFmtId="192" formatCode="#\."/>
    <numFmt numFmtId="193" formatCode="General_)"/>
    <numFmt numFmtId="194" formatCode="_-* #,##0&quot;đ.&quot;_-;\-* #,##0&quot;đ.&quot;_-;_-* &quot;-&quot;&quot;đ.&quot;_-;_-@_-"/>
    <numFmt numFmtId="195" formatCode="_-* #,##0.00&quot;đ.&quot;_-;\-* #,##0.00&quot;đ.&quot;_-;_-* &quot;-&quot;??&quot;đ.&quot;_-;_-@_-"/>
    <numFmt numFmtId="196" formatCode="&quot;$&quot;#,##0_);[Red]\(&quot;$&quot;#,##0\)"/>
    <numFmt numFmtId="197" formatCode="#,##0.000[$р.-419];\-#,##0.000[$р.-419]"/>
    <numFmt numFmtId="198" formatCode="_-* #,##0.0\ _$_-;\-* #,##0.0\ _$_-;_-* &quot;-&quot;??\ _$_-;_-@_-"/>
    <numFmt numFmtId="199" formatCode="#,##0.0_);\(#,##0.0\)"/>
    <numFmt numFmtId="200" formatCode="#,##0_ ;[Red]\-#,##0\ "/>
    <numFmt numFmtId="201" formatCode="#,##0_);[Blue]\(#,##0\)"/>
    <numFmt numFmtId="202" formatCode="_-* #,##0_-;\-* #,##0_-;_-* &quot;-&quot;_-;_-@_-"/>
    <numFmt numFmtId="203" formatCode="_-* #,##0.00_-;\-* #,##0.00_-;_-* &quot;-&quot;??_-;_-@_-"/>
    <numFmt numFmtId="204" formatCode="#,##0__\ \ \ \ "/>
    <numFmt numFmtId="205" formatCode="_-&quot;£&quot;* #,##0_-;\-&quot;£&quot;* #,##0_-;_-&quot;£&quot;* &quot;-&quot;_-;_-@_-"/>
    <numFmt numFmtId="206" formatCode="_-&quot;£&quot;* #,##0.00_-;\-&quot;£&quot;* #,##0.00_-;_-&quot;£&quot;* &quot;-&quot;??_-;_-@_-"/>
    <numFmt numFmtId="207" formatCode="#,##0.00&quot;т.р.&quot;;\-#,##0.00&quot;т.р.&quot;"/>
    <numFmt numFmtId="208" formatCode="#,##0.0;[Red]#,##0.0"/>
    <numFmt numFmtId="209" formatCode="_-* #,##0_đ_._-;\-* #,##0_đ_._-;_-* &quot;-&quot;_đ_._-;_-@_-"/>
    <numFmt numFmtId="210" formatCode="_-* #,##0.00_đ_._-;\-* #,##0.00_đ_._-;_-* &quot;-&quot;??_đ_._-;_-@_-"/>
    <numFmt numFmtId="211" formatCode="\(#,##0.0\)"/>
    <numFmt numFmtId="212" formatCode="#,##0\ &quot;?.&quot;;\-#,##0\ &quot;?.&quot;"/>
    <numFmt numFmtId="213" formatCode="#,##0______;;&quot;------------      &quot;"/>
    <numFmt numFmtId="214" formatCode="#,##0.00&quot; &quot;[$руб.-419];[Red]&quot;-&quot;#,##0.00&quot; &quot;[$руб.-419]"/>
    <numFmt numFmtId="215" formatCode="#,##0.000_ ;\-#,##0.000\ "/>
    <numFmt numFmtId="216" formatCode="#,##0.00_ ;[Red]\-#,##0.00\ "/>
    <numFmt numFmtId="217" formatCode="_-* #,##0\ _р_._-;\-* #,##0\ _р_._-;_-* &quot;-&quot;\ _р_._-;_-@_-"/>
    <numFmt numFmtId="218" formatCode="_-* #,##0.00\ _р_._-;\-* #,##0.00\ _р_._-;_-* &quot;-&quot;??\ _р_._-;_-@_-"/>
    <numFmt numFmtId="219" formatCode="_(* #,##0_);_(* \(#,##0\);_(* &quot;-&quot;_);_(@_)"/>
    <numFmt numFmtId="220" formatCode="_-* #,##0_р_._-;\-* #,##0_р_._-;_-* &quot;-&quot;??_р_._-;_-@_-"/>
    <numFmt numFmtId="221" formatCode="_-* #,##0.0_р_._-;\-* #,##0.0_р_._-;_-* &quot;-&quot;?_р_._-;_-@_-"/>
    <numFmt numFmtId="222" formatCode="\ #,##0.00&quot;    &quot;;\-#,##0.00&quot;    &quot;;&quot; -&quot;#&quot;    &quot;;@\ "/>
    <numFmt numFmtId="223" formatCode="_-* #,##0\ _$_-;\-* #,##0\ _$_-;_-* &quot;-&quot;\ _$_-;_-@_-"/>
    <numFmt numFmtId="224" formatCode="#,##0.00_ ;\-#,##0.00\ "/>
    <numFmt numFmtId="225" formatCode="%#\.00"/>
  </numFmts>
  <fonts count="1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u/>
      <sz val="11"/>
      <color indexed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</font>
    <font>
      <b/>
      <sz val="20"/>
      <color theme="1"/>
      <name val="Calibri"/>
      <family val="2"/>
      <charset val="204"/>
      <scheme val="minor"/>
    </font>
    <font>
      <b/>
      <sz val="2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charset val="204"/>
    </font>
    <font>
      <b/>
      <i/>
      <sz val="10"/>
      <name val="Arial Cyr"/>
      <family val="2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6"/>
      <name val="Times New Roman Cyr"/>
      <charset val="204"/>
    </font>
    <font>
      <b/>
      <sz val="11"/>
      <color theme="1"/>
      <name val="Times New Roman CYR"/>
      <charset val="204"/>
    </font>
    <font>
      <sz val="11"/>
      <color theme="1"/>
      <name val="Times New Roman CYR"/>
      <charset val="204"/>
    </font>
    <font>
      <sz val="10"/>
      <name val="Times New Roman Cyr"/>
      <charset val="204"/>
    </font>
    <font>
      <b/>
      <sz val="12"/>
      <name val="Arial"/>
      <family val="2"/>
      <charset val="204"/>
    </font>
    <font>
      <sz val="11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Times New Roman"/>
      <family val="1"/>
    </font>
    <font>
      <sz val="12"/>
      <name val="Arial"/>
      <family val="2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Helv"/>
    </font>
    <font>
      <sz val="10"/>
      <name val="Helv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8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8"/>
      <name val="Arial"/>
      <family val="2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rgb="FFFFCC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5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8" fillId="0" borderId="0"/>
    <xf numFmtId="0" fontId="6" fillId="0" borderId="0"/>
    <xf numFmtId="0" fontId="1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6" fillId="0" borderId="0"/>
    <xf numFmtId="0" fontId="1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13" fillId="0" borderId="0"/>
    <xf numFmtId="0" fontId="1" fillId="0" borderId="0"/>
    <xf numFmtId="0" fontId="6" fillId="0" borderId="0"/>
    <xf numFmtId="0" fontId="6" fillId="0" borderId="0"/>
    <xf numFmtId="0" fontId="59" fillId="0" borderId="0"/>
    <xf numFmtId="184" fontId="59" fillId="0" borderId="0"/>
    <xf numFmtId="0" fontId="60" fillId="0" borderId="0"/>
    <xf numFmtId="0" fontId="6" fillId="0" borderId="0"/>
    <xf numFmtId="176" fontId="8" fillId="0" borderId="0">
      <alignment vertical="top"/>
    </xf>
    <xf numFmtId="176" fontId="61" fillId="0" borderId="0">
      <alignment vertical="top"/>
    </xf>
    <xf numFmtId="185" fontId="61" fillId="14" borderId="0">
      <alignment vertical="top"/>
    </xf>
    <xf numFmtId="176" fontId="61" fillId="15" borderId="0">
      <alignment vertical="top"/>
    </xf>
    <xf numFmtId="40" fontId="62" fillId="0" borderId="0" applyFont="0" applyFill="0" applyBorder="0" applyAlignment="0" applyProtection="0"/>
    <xf numFmtId="0" fontId="63" fillId="0" borderId="0"/>
    <xf numFmtId="0" fontId="60" fillId="0" borderId="0"/>
    <xf numFmtId="186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186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187" fontId="6" fillId="16" borderId="16">
      <alignment wrapText="1"/>
      <protection locked="0"/>
    </xf>
    <xf numFmtId="0" fontId="59" fillId="0" borderId="0"/>
    <xf numFmtId="0" fontId="60" fillId="0" borderId="0"/>
    <xf numFmtId="184" fontId="60" fillId="0" borderId="0"/>
    <xf numFmtId="0" fontId="60" fillId="0" borderId="0"/>
    <xf numFmtId="184" fontId="60" fillId="0" borderId="0"/>
    <xf numFmtId="0" fontId="60" fillId="0" borderId="0"/>
    <xf numFmtId="184" fontId="60" fillId="0" borderId="0"/>
    <xf numFmtId="0" fontId="60" fillId="0" borderId="0"/>
    <xf numFmtId="184" fontId="60" fillId="0" borderId="0"/>
    <xf numFmtId="0" fontId="64" fillId="0" borderId="0"/>
    <xf numFmtId="0" fontId="59" fillId="0" borderId="0"/>
    <xf numFmtId="184" fontId="59" fillId="0" borderId="0"/>
    <xf numFmtId="0" fontId="59" fillId="0" borderId="0"/>
    <xf numFmtId="186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59" fillId="0" borderId="0"/>
    <xf numFmtId="184" fontId="59" fillId="0" borderId="0"/>
    <xf numFmtId="0" fontId="59" fillId="0" borderId="0"/>
    <xf numFmtId="184" fontId="59" fillId="0" borderId="0"/>
    <xf numFmtId="0" fontId="60" fillId="0" borderId="0"/>
    <xf numFmtId="184" fontId="60" fillId="0" borderId="0"/>
    <xf numFmtId="0" fontId="60" fillId="0" borderId="0"/>
    <xf numFmtId="184" fontId="60" fillId="0" borderId="0"/>
    <xf numFmtId="186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60" fillId="0" borderId="0"/>
    <xf numFmtId="184" fontId="60" fillId="0" borderId="0"/>
    <xf numFmtId="0" fontId="60" fillId="0" borderId="0"/>
    <xf numFmtId="0" fontId="60" fillId="0" borderId="0"/>
    <xf numFmtId="184" fontId="60" fillId="0" borderId="0"/>
    <xf numFmtId="0" fontId="60" fillId="0" borderId="0"/>
    <xf numFmtId="184" fontId="60" fillId="0" borderId="0"/>
    <xf numFmtId="186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186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60" fillId="0" borderId="0"/>
    <xf numFmtId="184" fontId="60" fillId="0" borderId="0"/>
    <xf numFmtId="0" fontId="60" fillId="0" borderId="0"/>
    <xf numFmtId="0" fontId="59" fillId="0" borderId="0"/>
    <xf numFmtId="184" fontId="59" fillId="0" borderId="0"/>
    <xf numFmtId="0" fontId="59" fillId="0" borderId="0"/>
    <xf numFmtId="184" fontId="59" fillId="0" borderId="0"/>
    <xf numFmtId="0" fontId="60" fillId="0" borderId="0"/>
    <xf numFmtId="184" fontId="60" fillId="0" borderId="0"/>
    <xf numFmtId="0" fontId="59" fillId="0" borderId="0"/>
    <xf numFmtId="184" fontId="59" fillId="0" borderId="0"/>
    <xf numFmtId="0" fontId="59" fillId="0" borderId="0"/>
    <xf numFmtId="184" fontId="59" fillId="0" borderId="0"/>
    <xf numFmtId="0" fontId="23" fillId="0" borderId="0"/>
    <xf numFmtId="0" fontId="60" fillId="0" borderId="0"/>
    <xf numFmtId="184" fontId="60" fillId="0" borderId="0"/>
    <xf numFmtId="188" fontId="23" fillId="0" borderId="0" applyFont="0" applyFill="0" applyBorder="0" applyAlignment="0" applyProtection="0"/>
    <xf numFmtId="189" fontId="65" fillId="0" borderId="0">
      <protection locked="0"/>
    </xf>
    <xf numFmtId="190" fontId="65" fillId="0" borderId="0">
      <protection locked="0"/>
    </xf>
    <xf numFmtId="189" fontId="65" fillId="0" borderId="0">
      <protection locked="0"/>
    </xf>
    <xf numFmtId="190" fontId="65" fillId="0" borderId="0">
      <protection locked="0"/>
    </xf>
    <xf numFmtId="191" fontId="65" fillId="0" borderId="0">
      <protection locked="0"/>
    </xf>
    <xf numFmtId="192" fontId="65" fillId="0" borderId="52">
      <protection locked="0"/>
    </xf>
    <xf numFmtId="192" fontId="66" fillId="0" borderId="0">
      <protection locked="0"/>
    </xf>
    <xf numFmtId="192" fontId="66" fillId="0" borderId="0">
      <protection locked="0"/>
    </xf>
    <xf numFmtId="192" fontId="65" fillId="0" borderId="52">
      <protection locked="0"/>
    </xf>
    <xf numFmtId="0" fontId="67" fillId="17" borderId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2" borderId="0" applyNumberFormat="0" applyBorder="0" applyAlignment="0" applyProtection="0"/>
    <xf numFmtId="0" fontId="69" fillId="34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9" borderId="0" applyNumberFormat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64" fillId="0" borderId="0"/>
    <xf numFmtId="193" fontId="46" fillId="0" borderId="53">
      <protection locked="0"/>
    </xf>
    <xf numFmtId="194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71" fillId="20" borderId="0" applyNumberFormat="0" applyBorder="0" applyAlignment="0" applyProtection="0"/>
    <xf numFmtId="10" fontId="72" fillId="0" borderId="0" applyNumberFormat="0" applyFill="0" applyBorder="0" applyAlignment="0"/>
    <xf numFmtId="0" fontId="55" fillId="0" borderId="0"/>
    <xf numFmtId="0" fontId="73" fillId="12" borderId="54" applyNumberFormat="0" applyAlignment="0" applyProtection="0"/>
    <xf numFmtId="0" fontId="74" fillId="0" borderId="54" applyNumberFormat="0" applyAlignment="0">
      <protection locked="0"/>
    </xf>
    <xf numFmtId="0" fontId="75" fillId="50" borderId="55" applyNumberFormat="0" applyAlignment="0" applyProtection="0"/>
    <xf numFmtId="0" fontId="76" fillId="0" borderId="1">
      <alignment horizontal="left" vertical="center"/>
    </xf>
    <xf numFmtId="165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0" fontId="77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6" fillId="0" borderId="0"/>
    <xf numFmtId="193" fontId="78" fillId="51" borderId="53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0" fontId="77" fillId="0" borderId="0" applyFont="0" applyFill="0" applyBorder="0" applyAlignment="0" applyProtection="0">
      <alignment horizontal="right"/>
    </xf>
    <xf numFmtId="166" fontId="23" fillId="0" borderId="0" applyFont="0" applyFill="0" applyBorder="0" applyAlignment="0" applyProtection="0"/>
    <xf numFmtId="3" fontId="6" fillId="0" borderId="0"/>
    <xf numFmtId="0" fontId="77" fillId="0" borderId="0" applyFill="0" applyBorder="0" applyProtection="0">
      <alignment vertical="center"/>
    </xf>
    <xf numFmtId="14" fontId="6" fillId="0" borderId="0"/>
    <xf numFmtId="0" fontId="77" fillId="0" borderId="0" applyFont="0" applyFill="0" applyBorder="0" applyAlignment="0" applyProtection="0"/>
    <xf numFmtId="14" fontId="79" fillId="0" borderId="0">
      <alignment vertical="top"/>
    </xf>
    <xf numFmtId="197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0" fontId="77" fillId="0" borderId="56" applyNumberFormat="0" applyFont="0" applyFill="0" applyAlignment="0" applyProtection="0"/>
    <xf numFmtId="0" fontId="80" fillId="0" borderId="0" applyNumberFormat="0" applyFill="0" applyBorder="0" applyAlignment="0" applyProtection="0"/>
    <xf numFmtId="186" fontId="81" fillId="0" borderId="0">
      <alignment vertical="top"/>
    </xf>
    <xf numFmtId="38" fontId="81" fillId="0" borderId="0">
      <alignment vertical="top"/>
    </xf>
    <xf numFmtId="38" fontId="81" fillId="0" borderId="0">
      <alignment vertical="top"/>
    </xf>
    <xf numFmtId="184" fontId="79" fillId="0" borderId="0" applyFont="0" applyFill="0" applyBorder="0" applyAlignment="0" applyProtection="0"/>
    <xf numFmtId="37" fontId="6" fillId="0" borderId="0"/>
    <xf numFmtId="0" fontId="68" fillId="0" borderId="0"/>
    <xf numFmtId="0" fontId="82" fillId="0" borderId="0"/>
    <xf numFmtId="0" fontId="83" fillId="0" borderId="0" applyNumberFormat="0" applyFill="0" applyBorder="0" applyAlignment="0" applyProtection="0"/>
    <xf numFmtId="173" fontId="84" fillId="0" borderId="0" applyFill="0" applyBorder="0" applyAlignment="0" applyProtection="0"/>
    <xf numFmtId="173" fontId="8" fillId="0" borderId="0" applyFill="0" applyBorder="0" applyAlignment="0" applyProtection="0"/>
    <xf numFmtId="173" fontId="85" fillId="0" borderId="0" applyFill="0" applyBorder="0" applyAlignment="0" applyProtection="0"/>
    <xf numFmtId="173" fontId="86" fillId="0" borderId="0" applyFill="0" applyBorder="0" applyAlignment="0" applyProtection="0"/>
    <xf numFmtId="173" fontId="87" fillId="0" borderId="0" applyFill="0" applyBorder="0" applyAlignment="0" applyProtection="0"/>
    <xf numFmtId="173" fontId="88" fillId="0" borderId="0" applyFill="0" applyBorder="0" applyAlignment="0" applyProtection="0"/>
    <xf numFmtId="173" fontId="89" fillId="0" borderId="0" applyFill="0" applyBorder="0" applyAlignment="0" applyProtection="0"/>
    <xf numFmtId="2" fontId="6" fillId="0" borderId="0"/>
    <xf numFmtId="0" fontId="90" fillId="0" borderId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 applyFill="0" applyBorder="0" applyProtection="0">
      <alignment horizontal="left"/>
    </xf>
    <xf numFmtId="0" fontId="93" fillId="22" borderId="0" applyNumberFormat="0" applyBorder="0" applyAlignment="0" applyProtection="0"/>
    <xf numFmtId="176" fontId="94" fillId="15" borderId="1" applyNumberFormat="0" applyFont="0" applyBorder="0" applyAlignment="0" applyProtection="0"/>
    <xf numFmtId="0" fontId="77" fillId="0" borderId="0" applyFont="0" applyFill="0" applyBorder="0" applyAlignment="0" applyProtection="0">
      <alignment horizontal="right"/>
    </xf>
    <xf numFmtId="199" fontId="95" fillId="15" borderId="0" applyNumberFormat="0" applyFont="0" applyAlignment="0"/>
    <xf numFmtId="0" fontId="96" fillId="0" borderId="0" applyProtection="0">
      <alignment horizontal="right"/>
    </xf>
    <xf numFmtId="0" fontId="74" fillId="52" borderId="54" applyNumberFormat="0" applyAlignment="0"/>
    <xf numFmtId="0" fontId="97" fillId="0" borderId="0">
      <alignment horizontal="center"/>
    </xf>
    <xf numFmtId="0" fontId="98" fillId="0" borderId="0"/>
    <xf numFmtId="0" fontId="51" fillId="0" borderId="0"/>
    <xf numFmtId="0" fontId="99" fillId="0" borderId="57" applyNumberFormat="0" applyFill="0" applyAlignment="0" applyProtection="0"/>
    <xf numFmtId="0" fontId="99" fillId="0" borderId="0" applyNumberFormat="0" applyFill="0" applyBorder="0" applyAlignment="0" applyProtection="0"/>
    <xf numFmtId="2" fontId="100" fillId="53" borderId="0" applyAlignment="0">
      <alignment horizontal="right"/>
      <protection locked="0"/>
    </xf>
    <xf numFmtId="0" fontId="97" fillId="0" borderId="0">
      <alignment horizontal="center" textRotation="90"/>
    </xf>
    <xf numFmtId="186" fontId="101" fillId="0" borderId="0">
      <alignment vertical="top"/>
    </xf>
    <xf numFmtId="38" fontId="101" fillId="0" borderId="0">
      <alignment vertical="top"/>
    </xf>
    <xf numFmtId="38" fontId="101" fillId="0" borderId="0">
      <alignment vertical="top"/>
    </xf>
    <xf numFmtId="0" fontId="102" fillId="0" borderId="0" applyNumberFormat="0" applyFill="0" applyBorder="0" applyAlignment="0" applyProtection="0">
      <alignment vertical="top"/>
      <protection locked="0"/>
    </xf>
    <xf numFmtId="193" fontId="103" fillId="0" borderId="0"/>
    <xf numFmtId="0" fontId="6" fillId="0" borderId="0"/>
    <xf numFmtId="0" fontId="104" fillId="0" borderId="0" applyNumberFormat="0" applyFill="0" applyBorder="0" applyAlignment="0" applyProtection="0">
      <alignment vertical="top"/>
      <protection locked="0"/>
    </xf>
    <xf numFmtId="200" fontId="105" fillId="0" borderId="1">
      <alignment horizontal="center" vertical="center" wrapText="1"/>
    </xf>
    <xf numFmtId="0" fontId="106" fillId="28" borderId="54" applyNumberFormat="0" applyAlignment="0" applyProtection="0"/>
    <xf numFmtId="0" fontId="107" fillId="0" borderId="0" applyFill="0" applyBorder="0" applyProtection="0">
      <alignment vertical="center"/>
    </xf>
    <xf numFmtId="0" fontId="107" fillId="0" borderId="0" applyFill="0" applyBorder="0" applyProtection="0">
      <alignment vertical="center"/>
    </xf>
    <xf numFmtId="0" fontId="107" fillId="0" borderId="0" applyFill="0" applyBorder="0" applyProtection="0">
      <alignment vertical="center"/>
    </xf>
    <xf numFmtId="0" fontId="107" fillId="0" borderId="0" applyFill="0" applyBorder="0" applyProtection="0">
      <alignment vertical="center"/>
    </xf>
    <xf numFmtId="186" fontId="61" fillId="0" borderId="0">
      <alignment vertical="top"/>
    </xf>
    <xf numFmtId="186" fontId="61" fillId="14" borderId="0">
      <alignment vertical="top"/>
    </xf>
    <xf numFmtId="38" fontId="61" fillId="14" borderId="0">
      <alignment vertical="top"/>
    </xf>
    <xf numFmtId="38" fontId="61" fillId="14" borderId="0">
      <alignment vertical="top"/>
    </xf>
    <xf numFmtId="38" fontId="61" fillId="0" borderId="0">
      <alignment vertical="top"/>
    </xf>
    <xf numFmtId="201" fontId="61" fillId="15" borderId="0">
      <alignment vertical="top"/>
    </xf>
    <xf numFmtId="38" fontId="61" fillId="0" borderId="0">
      <alignment vertical="top"/>
    </xf>
    <xf numFmtId="0" fontId="108" fillId="0" borderId="58" applyNumberFormat="0" applyFill="0" applyAlignment="0" applyProtection="0"/>
    <xf numFmtId="202" fontId="109" fillId="0" borderId="0" applyFont="0" applyFill="0" applyBorder="0" applyAlignment="0" applyProtection="0"/>
    <xf numFmtId="203" fontId="109" fillId="0" borderId="0" applyFont="0" applyFill="0" applyBorder="0" applyAlignment="0" applyProtection="0"/>
    <xf numFmtId="202" fontId="109" fillId="0" borderId="0" applyFont="0" applyFill="0" applyBorder="0" applyAlignment="0" applyProtection="0"/>
    <xf numFmtId="203" fontId="109" fillId="0" borderId="0" applyFont="0" applyFill="0" applyBorder="0" applyAlignment="0" applyProtection="0"/>
    <xf numFmtId="204" fontId="110" fillId="0" borderId="1">
      <alignment horizontal="right"/>
      <protection locked="0"/>
    </xf>
    <xf numFmtId="205" fontId="109" fillId="0" borderId="0" applyFont="0" applyFill="0" applyBorder="0" applyAlignment="0" applyProtection="0"/>
    <xf numFmtId="206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6" fontId="109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0" fontId="77" fillId="0" borderId="0" applyFill="0" applyBorder="0" applyProtection="0">
      <alignment vertical="center"/>
    </xf>
    <xf numFmtId="0" fontId="77" fillId="0" borderId="0" applyFont="0" applyFill="0" applyBorder="0" applyAlignment="0" applyProtection="0">
      <alignment horizontal="right"/>
    </xf>
    <xf numFmtId="3" fontId="23" fillId="0" borderId="50" applyFont="0" applyBorder="0">
      <alignment horizontal="center" vertical="center"/>
    </xf>
    <xf numFmtId="0" fontId="111" fillId="54" borderId="0" applyNumberFormat="0" applyBorder="0" applyAlignment="0" applyProtection="0"/>
    <xf numFmtId="0" fontId="67" fillId="0" borderId="59"/>
    <xf numFmtId="0" fontId="56" fillId="0" borderId="0" applyNumberFormat="0" applyFill="0" applyBorder="0" applyAlignment="0" applyProtection="0"/>
    <xf numFmtId="207" fontId="23" fillId="0" borderId="0"/>
    <xf numFmtId="0" fontId="56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12" fillId="0" borderId="0">
      <alignment horizontal="right"/>
    </xf>
    <xf numFmtId="0" fontId="23" fillId="0" borderId="0"/>
    <xf numFmtId="0" fontId="113" fillId="0" borderId="0"/>
    <xf numFmtId="0" fontId="77" fillId="0" borderId="0" applyFill="0" applyBorder="0" applyProtection="0">
      <alignment vertical="center"/>
    </xf>
    <xf numFmtId="0" fontId="114" fillId="0" borderId="0"/>
    <xf numFmtId="0" fontId="6" fillId="0" borderId="0"/>
    <xf numFmtId="0" fontId="59" fillId="0" borderId="0"/>
    <xf numFmtId="0" fontId="68" fillId="55" borderId="60" applyNumberFormat="0" applyAlignment="0" applyProtection="0"/>
    <xf numFmtId="208" fontId="23" fillId="0" borderId="0" applyFont="0" applyAlignment="0">
      <alignment horizontal="center"/>
    </xf>
    <xf numFmtId="209" fontId="23" fillId="0" borderId="0" applyFont="0" applyFill="0" applyBorder="0" applyAlignment="0" applyProtection="0"/>
    <xf numFmtId="210" fontId="23" fillId="0" borderId="0" applyFont="0" applyFill="0" applyBorder="0" applyAlignment="0" applyProtection="0"/>
    <xf numFmtId="0" fontId="94" fillId="0" borderId="0"/>
    <xf numFmtId="211" fontId="94" fillId="0" borderId="0" applyFont="0" applyFill="0" applyBorder="0" applyAlignment="0" applyProtection="0"/>
    <xf numFmtId="212" fontId="94" fillId="0" borderId="0" applyFont="0" applyFill="0" applyBorder="0" applyAlignment="0" applyProtection="0"/>
    <xf numFmtId="0" fontId="115" fillId="12" borderId="61" applyNumberFormat="0" applyAlignment="0" applyProtection="0"/>
    <xf numFmtId="1" fontId="116" fillId="0" borderId="0" applyProtection="0">
      <alignment horizontal="right" vertical="center"/>
    </xf>
    <xf numFmtId="49" fontId="117" fillId="0" borderId="3" applyFill="0" applyProtection="0">
      <alignment vertical="center"/>
    </xf>
    <xf numFmtId="9" fontId="6" fillId="0" borderId="0" applyFont="0" applyFill="0" applyBorder="0" applyAlignment="0" applyProtection="0"/>
    <xf numFmtId="0" fontId="77" fillId="0" borderId="0" applyFill="0" applyBorder="0" applyProtection="0">
      <alignment vertical="center"/>
    </xf>
    <xf numFmtId="37" fontId="118" fillId="16" borderId="23"/>
    <xf numFmtId="37" fontId="118" fillId="16" borderId="23"/>
    <xf numFmtId="0" fontId="119" fillId="0" borderId="0" applyNumberFormat="0">
      <alignment horizontal="left"/>
    </xf>
    <xf numFmtId="213" fontId="120" fillId="0" borderId="62" applyBorder="0">
      <alignment horizontal="right"/>
      <protection locked="0"/>
    </xf>
    <xf numFmtId="49" fontId="121" fillId="0" borderId="1" applyNumberFormat="0">
      <alignment horizontal="left" vertical="center"/>
    </xf>
    <xf numFmtId="0" fontId="122" fillId="0" borderId="0"/>
    <xf numFmtId="214" fontId="122" fillId="0" borderId="0"/>
    <xf numFmtId="0" fontId="123" fillId="0" borderId="63">
      <alignment vertical="center"/>
    </xf>
    <xf numFmtId="4" fontId="124" fillId="16" borderId="61" applyNumberFormat="0" applyProtection="0">
      <alignment vertical="center"/>
    </xf>
    <xf numFmtId="4" fontId="125" fillId="16" borderId="61" applyNumberFormat="0" applyProtection="0">
      <alignment vertical="center"/>
    </xf>
    <xf numFmtId="4" fontId="124" fillId="16" borderId="61" applyNumberFormat="0" applyProtection="0">
      <alignment horizontal="left" vertical="center" indent="1"/>
    </xf>
    <xf numFmtId="4" fontId="124" fillId="16" borderId="61" applyNumberFormat="0" applyProtection="0">
      <alignment horizontal="left" vertical="center" indent="1"/>
    </xf>
    <xf numFmtId="0" fontId="6" fillId="56" borderId="61" applyNumberFormat="0" applyProtection="0">
      <alignment horizontal="left" vertical="center" indent="1"/>
    </xf>
    <xf numFmtId="4" fontId="124" fillId="8" borderId="61" applyNumberFormat="0" applyProtection="0">
      <alignment horizontal="right" vertical="center"/>
    </xf>
    <xf numFmtId="4" fontId="124" fillId="57" borderId="61" applyNumberFormat="0" applyProtection="0">
      <alignment horizontal="right" vertical="center"/>
    </xf>
    <xf numFmtId="4" fontId="124" fillId="58" borderId="61" applyNumberFormat="0" applyProtection="0">
      <alignment horizontal="right" vertical="center"/>
    </xf>
    <xf numFmtId="4" fontId="124" fillId="59" borderId="61" applyNumberFormat="0" applyProtection="0">
      <alignment horizontal="right" vertical="center"/>
    </xf>
    <xf numFmtId="4" fontId="124" fillId="60" borderId="61" applyNumberFormat="0" applyProtection="0">
      <alignment horizontal="right" vertical="center"/>
    </xf>
    <xf numFmtId="4" fontId="124" fillId="61" borderId="61" applyNumberFormat="0" applyProtection="0">
      <alignment horizontal="right" vertical="center"/>
    </xf>
    <xf numFmtId="4" fontId="124" fillId="62" borderId="61" applyNumberFormat="0" applyProtection="0">
      <alignment horizontal="right" vertical="center"/>
    </xf>
    <xf numFmtId="4" fontId="124" fillId="63" borderId="61" applyNumberFormat="0" applyProtection="0">
      <alignment horizontal="right" vertical="center"/>
    </xf>
    <xf numFmtId="4" fontId="124" fillId="64" borderId="61" applyNumberFormat="0" applyProtection="0">
      <alignment horizontal="right" vertical="center"/>
    </xf>
    <xf numFmtId="4" fontId="126" fillId="65" borderId="61" applyNumberFormat="0" applyProtection="0">
      <alignment horizontal="left" vertical="center" indent="1"/>
    </xf>
    <xf numFmtId="4" fontId="124" fillId="66" borderId="64" applyNumberFormat="0" applyProtection="0">
      <alignment horizontal="left" vertical="center" indent="1"/>
    </xf>
    <xf numFmtId="4" fontId="127" fillId="67" borderId="0" applyNumberFormat="0" applyProtection="0">
      <alignment horizontal="left" vertical="center" indent="1"/>
    </xf>
    <xf numFmtId="0" fontId="6" fillId="56" borderId="61" applyNumberFormat="0" applyProtection="0">
      <alignment horizontal="left" vertical="center" indent="1"/>
    </xf>
    <xf numFmtId="4" fontId="128" fillId="66" borderId="61" applyNumberFormat="0" applyProtection="0">
      <alignment horizontal="left" vertical="center" indent="1"/>
    </xf>
    <xf numFmtId="4" fontId="128" fillId="68" borderId="61" applyNumberFormat="0" applyProtection="0">
      <alignment horizontal="left" vertical="center" indent="1"/>
    </xf>
    <xf numFmtId="0" fontId="6" fillId="68" borderId="61" applyNumberFormat="0" applyProtection="0">
      <alignment horizontal="left" vertical="center" indent="1"/>
    </xf>
    <xf numFmtId="0" fontId="6" fillId="68" borderId="61" applyNumberFormat="0" applyProtection="0">
      <alignment horizontal="left" vertical="center" indent="1"/>
    </xf>
    <xf numFmtId="0" fontId="6" fillId="69" borderId="61" applyNumberFormat="0" applyProtection="0">
      <alignment horizontal="left" vertical="center" indent="1"/>
    </xf>
    <xf numFmtId="0" fontId="6" fillId="69" borderId="61" applyNumberFormat="0" applyProtection="0">
      <alignment horizontal="left" vertical="center" indent="1"/>
    </xf>
    <xf numFmtId="0" fontId="6" fillId="14" borderId="61" applyNumberFormat="0" applyProtection="0">
      <alignment horizontal="left" vertical="center" indent="1"/>
    </xf>
    <xf numFmtId="0" fontId="6" fillId="14" borderId="61" applyNumberFormat="0" applyProtection="0">
      <alignment horizontal="left" vertical="center" indent="1"/>
    </xf>
    <xf numFmtId="0" fontId="6" fillId="56" borderId="61" applyNumberFormat="0" applyProtection="0">
      <alignment horizontal="left" vertical="center" indent="1"/>
    </xf>
    <xf numFmtId="0" fontId="6" fillId="56" borderId="61" applyNumberFormat="0" applyProtection="0">
      <alignment horizontal="left" vertical="center" indent="1"/>
    </xf>
    <xf numFmtId="0" fontId="23" fillId="0" borderId="0"/>
    <xf numFmtId="4" fontId="124" fillId="70" borderId="61" applyNumberFormat="0" applyProtection="0">
      <alignment vertical="center"/>
    </xf>
    <xf numFmtId="4" fontId="125" fillId="70" borderId="61" applyNumberFormat="0" applyProtection="0">
      <alignment vertical="center"/>
    </xf>
    <xf numFmtId="4" fontId="124" fillId="70" borderId="61" applyNumberFormat="0" applyProtection="0">
      <alignment horizontal="left" vertical="center" indent="1"/>
    </xf>
    <xf numFmtId="4" fontId="124" fillId="70" borderId="61" applyNumberFormat="0" applyProtection="0">
      <alignment horizontal="left" vertical="center" indent="1"/>
    </xf>
    <xf numFmtId="4" fontId="124" fillId="66" borderId="61" applyNumberFormat="0" applyProtection="0">
      <alignment horizontal="right" vertical="center"/>
    </xf>
    <xf numFmtId="4" fontId="125" fillId="66" borderId="61" applyNumberFormat="0" applyProtection="0">
      <alignment horizontal="right" vertical="center"/>
    </xf>
    <xf numFmtId="0" fontId="6" fillId="56" borderId="61" applyNumberFormat="0" applyProtection="0">
      <alignment horizontal="left" vertical="center" indent="1"/>
    </xf>
    <xf numFmtId="0" fontId="6" fillId="56" borderId="61" applyNumberFormat="0" applyProtection="0">
      <alignment horizontal="left" vertical="center" indent="1"/>
    </xf>
    <xf numFmtId="0" fontId="129" fillId="0" borderId="0"/>
    <xf numFmtId="4" fontId="130" fillId="66" borderId="61" applyNumberFormat="0" applyProtection="0">
      <alignment horizontal="right" vertical="center"/>
    </xf>
    <xf numFmtId="0" fontId="131" fillId="0" borderId="0">
      <alignment horizontal="left" vertical="center" wrapText="1"/>
    </xf>
    <xf numFmtId="0" fontId="6" fillId="0" borderId="0"/>
    <xf numFmtId="0" fontId="59" fillId="0" borderId="0"/>
    <xf numFmtId="0" fontId="132" fillId="0" borderId="0" applyBorder="0" applyProtection="0">
      <alignment vertical="center"/>
    </xf>
    <xf numFmtId="0" fontId="132" fillId="0" borderId="3" applyBorder="0" applyProtection="0">
      <alignment horizontal="right" vertical="center"/>
    </xf>
    <xf numFmtId="0" fontId="133" fillId="71" borderId="0" applyBorder="0" applyProtection="0">
      <alignment horizontal="centerContinuous" vertical="center"/>
    </xf>
    <xf numFmtId="0" fontId="133" fillId="72" borderId="3" applyBorder="0" applyProtection="0">
      <alignment horizontal="centerContinuous" vertical="center"/>
    </xf>
    <xf numFmtId="0" fontId="134" fillId="0" borderId="0"/>
    <xf numFmtId="186" fontId="135" fillId="73" borderId="0">
      <alignment horizontal="right" vertical="top"/>
    </xf>
    <xf numFmtId="38" fontId="135" fillId="73" borderId="0">
      <alignment horizontal="right" vertical="top"/>
    </xf>
    <xf numFmtId="38" fontId="135" fillId="73" borderId="0">
      <alignment horizontal="right" vertical="top"/>
    </xf>
    <xf numFmtId="0" fontId="114" fillId="0" borderId="0"/>
    <xf numFmtId="0" fontId="136" fillId="0" borderId="0" applyFill="0" applyBorder="0" applyProtection="0">
      <alignment horizontal="left"/>
    </xf>
    <xf numFmtId="0" fontId="92" fillId="0" borderId="21" applyFill="0" applyBorder="0" applyProtection="0">
      <alignment horizontal="left" vertical="top"/>
    </xf>
    <xf numFmtId="0" fontId="137" fillId="0" borderId="0">
      <alignment horizontal="centerContinuous"/>
    </xf>
    <xf numFmtId="0" fontId="138" fillId="0" borderId="0" applyBorder="0" applyProtection="0"/>
    <xf numFmtId="0" fontId="138" fillId="0" borderId="0"/>
    <xf numFmtId="0" fontId="139" fillId="0" borderId="21" applyFill="0" applyBorder="0" applyProtection="0"/>
    <xf numFmtId="0" fontId="139" fillId="0" borderId="0"/>
    <xf numFmtId="0" fontId="140" fillId="0" borderId="0" applyFill="0" applyBorder="0" applyProtection="0"/>
    <xf numFmtId="0" fontId="141" fillId="0" borderId="0"/>
    <xf numFmtId="0" fontId="142" fillId="0" borderId="0" applyNumberFormat="0" applyFill="0" applyBorder="0" applyAlignment="0" applyProtection="0"/>
    <xf numFmtId="49" fontId="143" fillId="69" borderId="65" applyNumberFormat="0">
      <alignment horizontal="center" vertical="center"/>
    </xf>
    <xf numFmtId="0" fontId="6" fillId="0" borderId="66"/>
    <xf numFmtId="0" fontId="144" fillId="0" borderId="56" applyFill="0" applyBorder="0" applyProtection="0">
      <alignment vertical="center"/>
    </xf>
    <xf numFmtId="0" fontId="145" fillId="0" borderId="0">
      <alignment horizontal="fill"/>
    </xf>
    <xf numFmtId="0" fontId="94" fillId="0" borderId="0"/>
    <xf numFmtId="0" fontId="146" fillId="0" borderId="0" applyNumberFormat="0" applyFill="0" applyBorder="0" applyAlignment="0" applyProtection="0"/>
    <xf numFmtId="0" fontId="147" fillId="0" borderId="3" applyBorder="0" applyProtection="0">
      <alignment horizontal="right"/>
    </xf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193" fontId="46" fillId="0" borderId="53">
      <protection locked="0"/>
    </xf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0" fontId="106" fillId="29" borderId="54" applyNumberFormat="0" applyAlignment="0" applyProtection="0"/>
    <xf numFmtId="3" fontId="148" fillId="0" borderId="0">
      <alignment horizontal="center" vertical="center" textRotation="90" wrapText="1"/>
    </xf>
    <xf numFmtId="215" fontId="46" fillId="0" borderId="1">
      <alignment vertical="top" wrapText="1"/>
    </xf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115" fillId="52" borderId="61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73" fillId="52" borderId="54" applyNumberFormat="0" applyAlignment="0" applyProtection="0"/>
    <xf numFmtId="0" fontId="149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216" fontId="151" fillId="0" borderId="1">
      <alignment vertical="top" wrapText="1"/>
    </xf>
    <xf numFmtId="4" fontId="152" fillId="0" borderId="1">
      <alignment horizontal="left" vertical="center"/>
    </xf>
    <xf numFmtId="4" fontId="152" fillId="0" borderId="1"/>
    <xf numFmtId="4" fontId="152" fillId="78" borderId="1"/>
    <xf numFmtId="4" fontId="152" fillId="79" borderId="1"/>
    <xf numFmtId="4" fontId="34" fillId="13" borderId="1"/>
    <xf numFmtId="4" fontId="153" fillId="14" borderId="1"/>
    <xf numFmtId="4" fontId="154" fillId="0" borderId="1">
      <alignment horizontal="center" wrapText="1"/>
    </xf>
    <xf numFmtId="216" fontId="152" fillId="0" borderId="1"/>
    <xf numFmtId="216" fontId="151" fillId="0" borderId="1">
      <alignment horizontal="center" vertical="center" wrapText="1"/>
    </xf>
    <xf numFmtId="216" fontId="151" fillId="0" borderId="1">
      <alignment vertical="top" wrapText="1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68" fillId="0" borderId="0" applyFont="0" applyFill="0" applyBorder="0" applyAlignment="0" applyProtection="0"/>
    <xf numFmtId="166" fontId="68" fillId="0" borderId="0" applyFont="0" applyFill="0" applyBorder="0" applyAlignment="0" applyProtection="0"/>
    <xf numFmtId="166" fontId="68" fillId="0" borderId="0" applyFont="0" applyFill="0" applyBorder="0" applyAlignment="0" applyProtection="0"/>
    <xf numFmtId="0" fontId="155" fillId="0" borderId="0" applyBorder="0">
      <alignment horizontal="center" vertical="center" wrapText="1"/>
    </xf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6" fillId="0" borderId="67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157" fillId="0" borderId="68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57" applyNumberFormat="0" applyFill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8" fillId="0" borderId="28" applyBorder="0">
      <alignment horizontal="center" vertical="center" wrapText="1"/>
    </xf>
    <xf numFmtId="193" fontId="78" fillId="51" borderId="53"/>
    <xf numFmtId="4" fontId="159" fillId="16" borderId="1" applyBorder="0">
      <alignment horizontal="right"/>
    </xf>
    <xf numFmtId="49" fontId="160" fillId="0" borderId="0" applyBorder="0">
      <alignment vertical="center"/>
    </xf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0" fontId="161" fillId="0" borderId="69" applyNumberFormat="0" applyFill="0" applyAlignment="0" applyProtection="0"/>
    <xf numFmtId="3" fontId="78" fillId="0" borderId="1" applyBorder="0">
      <alignment vertical="center"/>
    </xf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0" fontId="56" fillId="0" borderId="52" applyNumberFormat="0" applyFill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75" fillId="80" borderId="55" applyNumberFormat="0" applyAlignment="0" applyProtection="0"/>
    <xf numFmtId="0" fontId="23" fillId="0" borderId="0">
      <alignment wrapText="1"/>
    </xf>
    <xf numFmtId="0" fontId="51" fillId="0" borderId="0">
      <alignment horizontal="center" vertical="top" wrapText="1"/>
    </xf>
    <xf numFmtId="0" fontId="162" fillId="0" borderId="0">
      <alignment horizontal="centerContinuous" vertical="center" wrapText="1"/>
    </xf>
    <xf numFmtId="184" fontId="51" fillId="0" borderId="0">
      <alignment horizontal="center" vertical="top"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0" fontId="56" fillId="15" borderId="0" applyFill="0">
      <alignment wrapText="1"/>
    </xf>
    <xf numFmtId="184" fontId="56" fillId="15" borderId="0" applyFill="0">
      <alignment wrapText="1"/>
    </xf>
    <xf numFmtId="171" fontId="24" fillId="15" borderId="1">
      <alignment wrapText="1"/>
    </xf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164" fontId="163" fillId="0" borderId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81" borderId="0" applyNumberFormat="0" applyBorder="0" applyAlignment="0" applyProtection="0"/>
    <xf numFmtId="49" fontId="148" fillId="0" borderId="1">
      <alignment horizontal="right" vertical="top" wrapText="1"/>
    </xf>
    <xf numFmtId="173" fontId="164" fillId="0" borderId="0">
      <alignment horizontal="right" vertical="top" wrapText="1"/>
    </xf>
    <xf numFmtId="0" fontId="6" fillId="0" borderId="0"/>
    <xf numFmtId="0" fontId="6" fillId="0" borderId="0"/>
    <xf numFmtId="0" fontId="165" fillId="0" borderId="0"/>
    <xf numFmtId="0" fontId="13" fillId="0" borderId="0"/>
    <xf numFmtId="0" fontId="68" fillId="0" borderId="0"/>
    <xf numFmtId="0" fontId="1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3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8" fillId="0" borderId="0"/>
    <xf numFmtId="0" fontId="68" fillId="0" borderId="0"/>
    <xf numFmtId="0" fontId="166" fillId="0" borderId="0"/>
    <xf numFmtId="0" fontId="6" fillId="0" borderId="0"/>
    <xf numFmtId="0" fontId="68" fillId="0" borderId="0"/>
    <xf numFmtId="0" fontId="23" fillId="0" borderId="0"/>
    <xf numFmtId="0" fontId="13" fillId="0" borderId="0"/>
    <xf numFmtId="0" fontId="6" fillId="0" borderId="0"/>
    <xf numFmtId="0" fontId="23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6" fillId="0" borderId="0" applyNumberFormat="0" applyFont="0" applyFill="0" applyBorder="0" applyAlignment="0" applyProtection="0">
      <alignment vertical="top"/>
    </xf>
    <xf numFmtId="0" fontId="68" fillId="0" borderId="0"/>
    <xf numFmtId="0" fontId="2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6" fillId="0" borderId="0"/>
    <xf numFmtId="0" fontId="6" fillId="0" borderId="0"/>
    <xf numFmtId="0" fontId="68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23" fillId="0" borderId="0"/>
    <xf numFmtId="0" fontId="1" fillId="0" borderId="0"/>
    <xf numFmtId="0" fontId="23" fillId="0" borderId="0"/>
    <xf numFmtId="0" fontId="166" fillId="0" borderId="0"/>
    <xf numFmtId="0" fontId="68" fillId="0" borderId="0"/>
    <xf numFmtId="184" fontId="68" fillId="0" borderId="0"/>
    <xf numFmtId="0" fontId="1" fillId="0" borderId="0"/>
    <xf numFmtId="0" fontId="1" fillId="0" borderId="0"/>
    <xf numFmtId="49" fontId="159" fillId="0" borderId="0" applyBorder="0">
      <alignment vertical="top"/>
    </xf>
    <xf numFmtId="0" fontId="23" fillId="0" borderId="0"/>
    <xf numFmtId="0" fontId="68" fillId="0" borderId="0"/>
    <xf numFmtId="0" fontId="46" fillId="0" borderId="0"/>
    <xf numFmtId="0" fontId="54" fillId="0" borderId="0"/>
    <xf numFmtId="0" fontId="6" fillId="0" borderId="0"/>
    <xf numFmtId="0" fontId="6" fillId="0" borderId="0"/>
    <xf numFmtId="0" fontId="6" fillId="0" borderId="0"/>
    <xf numFmtId="1" fontId="167" fillId="0" borderId="1">
      <alignment horizontal="left" vertical="center"/>
    </xf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23" fillId="0" borderId="0" applyFont="0" applyFill="0" applyBorder="0" applyProtection="0">
      <alignment horizontal="center" vertical="center" wrapText="1"/>
    </xf>
    <xf numFmtId="0" fontId="23" fillId="0" borderId="0" applyNumberFormat="0" applyFont="0" applyFill="0" applyBorder="0" applyProtection="0">
      <alignment horizontal="justify" vertical="center" wrapText="1"/>
    </xf>
    <xf numFmtId="216" fontId="168" fillId="0" borderId="1">
      <alignment vertical="top"/>
    </xf>
    <xf numFmtId="173" fontId="58" fillId="16" borderId="23" applyNumberFormat="0" applyBorder="0" applyAlignment="0">
      <alignment vertical="center"/>
      <protection locked="0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3" fillId="82" borderId="60" applyNumberFormat="0" applyFont="0" applyAlignment="0" applyProtection="0"/>
    <xf numFmtId="0" fontId="23" fillId="82" borderId="60" applyNumberFormat="0" applyFont="0" applyAlignment="0" applyProtection="0"/>
    <xf numFmtId="0" fontId="23" fillId="82" borderId="60" applyNumberFormat="0" applyFont="0" applyAlignment="0" applyProtection="0"/>
    <xf numFmtId="0" fontId="23" fillId="82" borderId="60" applyNumberFormat="0" applyFont="0" applyAlignment="0" applyProtection="0"/>
    <xf numFmtId="0" fontId="23" fillId="82" borderId="60" applyNumberFormat="0" applyFont="0" applyAlignment="0" applyProtection="0"/>
    <xf numFmtId="0" fontId="23" fillId="82" borderId="60" applyNumberFormat="0" applyFont="0" applyAlignment="0" applyProtection="0"/>
    <xf numFmtId="0" fontId="23" fillId="82" borderId="60" applyNumberFormat="0" applyFont="0" applyAlignment="0" applyProtection="0"/>
    <xf numFmtId="0" fontId="23" fillId="82" borderId="60" applyNumberFormat="0" applyFont="0" applyAlignment="0" applyProtection="0"/>
    <xf numFmtId="0" fontId="23" fillId="82" borderId="60" applyNumberFormat="0" applyFont="0" applyAlignment="0" applyProtection="0"/>
    <xf numFmtId="0" fontId="23" fillId="82" borderId="60" applyNumberFormat="0" applyFont="0" applyAlignment="0" applyProtection="0"/>
    <xf numFmtId="0" fontId="23" fillId="82" borderId="60" applyNumberFormat="0" applyFont="0" applyAlignment="0" applyProtection="0"/>
    <xf numFmtId="0" fontId="23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0" fontId="6" fillId="82" borderId="60" applyNumberFormat="0" applyFont="0" applyAlignment="0" applyProtection="0"/>
    <xf numFmtId="49" fontId="34" fillId="0" borderId="16">
      <alignment horizontal="left" vertical="center"/>
    </xf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8" fontId="170" fillId="0" borderId="1"/>
    <xf numFmtId="0" fontId="23" fillId="0" borderId="1" applyNumberFormat="0" applyFont="0" applyFill="0" applyAlignment="0" applyProtection="0"/>
    <xf numFmtId="3" fontId="171" fillId="83" borderId="16">
      <alignment horizontal="justify" vertical="center"/>
    </xf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108" fillId="0" borderId="58" applyNumberFormat="0" applyFill="0" applyAlignment="0" applyProtection="0"/>
    <xf numFmtId="0" fontId="59" fillId="0" borderId="0"/>
    <xf numFmtId="186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184" fontId="59" fillId="0" borderId="0"/>
    <xf numFmtId="49" fontId="164" fillId="0" borderId="0"/>
    <xf numFmtId="49" fontId="172" fillId="0" borderId="0">
      <alignment vertical="top"/>
    </xf>
    <xf numFmtId="173" fontId="56" fillId="0" borderId="0" applyFill="0" applyBorder="0" applyAlignment="0" applyProtection="0"/>
    <xf numFmtId="173" fontId="56" fillId="0" borderId="0" applyFill="0" applyBorder="0" applyAlignment="0" applyProtection="0"/>
    <xf numFmtId="173" fontId="56" fillId="0" borderId="0" applyFill="0" applyBorder="0" applyAlignment="0" applyProtection="0"/>
    <xf numFmtId="173" fontId="56" fillId="0" borderId="0" applyFill="0" applyBorder="0" applyAlignment="0" applyProtection="0"/>
    <xf numFmtId="173" fontId="56" fillId="0" borderId="0" applyFill="0" applyBorder="0" applyAlignment="0" applyProtection="0"/>
    <xf numFmtId="173" fontId="56" fillId="0" borderId="0" applyFill="0" applyBorder="0" applyAlignment="0" applyProtection="0"/>
    <xf numFmtId="173" fontId="56" fillId="0" borderId="0" applyFill="0" applyBorder="0" applyAlignment="0" applyProtection="0"/>
    <xf numFmtId="173" fontId="56" fillId="0" borderId="0" applyFill="0" applyBorder="0" applyAlignment="0" applyProtection="0"/>
    <xf numFmtId="173" fontId="56" fillId="0" borderId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217" fontId="23" fillId="0" borderId="0" applyFont="0" applyFill="0" applyBorder="0" applyAlignment="0" applyProtection="0"/>
    <xf numFmtId="218" fontId="23" fillId="0" borderId="0" applyFon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19" fontId="6" fillId="0" borderId="0" applyFont="0" applyFill="0" applyBorder="0" applyAlignment="0" applyProtection="0"/>
    <xf numFmtId="165" fontId="23" fillId="0" borderId="0" applyFont="0" applyFill="0" applyBorder="0" applyAlignment="0" applyProtection="0"/>
    <xf numFmtId="220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67" fontId="68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68" fillId="0" borderId="0" applyFont="0" applyFill="0" applyBorder="0" applyAlignment="0" applyProtection="0"/>
    <xf numFmtId="222" fontId="46" fillId="0" borderId="0" applyFill="0" applyBorder="0" applyAlignment="0" applyProtection="0"/>
    <xf numFmtId="167" fontId="23" fillId="0" borderId="0" applyFont="0" applyFill="0" applyBorder="0" applyAlignment="0" applyProtection="0"/>
    <xf numFmtId="16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67" fontId="23" fillId="0" borderId="0" applyFont="0" applyFill="0" applyBorder="0" applyAlignment="0" applyProtection="0"/>
    <xf numFmtId="222" fontId="46" fillId="0" borderId="0" applyFill="0" applyBorder="0" applyAlignment="0" applyProtection="0"/>
    <xf numFmtId="167" fontId="23" fillId="0" borderId="0" applyFont="0" applyFill="0" applyBorder="0" applyAlignment="0" applyProtection="0"/>
    <xf numFmtId="220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3" fontId="23" fillId="0" borderId="0" applyFont="0" applyFill="0" applyBorder="0" applyAlignment="0" applyProtection="0"/>
    <xf numFmtId="4" fontId="159" fillId="15" borderId="0" applyBorder="0">
      <alignment horizontal="right"/>
    </xf>
    <xf numFmtId="4" fontId="159" fillId="15" borderId="0" applyBorder="0">
      <alignment horizontal="right"/>
    </xf>
    <xf numFmtId="4" fontId="159" fillId="15" borderId="0" applyBorder="0">
      <alignment horizontal="right"/>
    </xf>
    <xf numFmtId="4" fontId="159" fillId="84" borderId="51" applyBorder="0">
      <alignment horizontal="right"/>
    </xf>
    <xf numFmtId="4" fontId="159" fillId="15" borderId="1" applyFont="0" applyBorder="0">
      <alignment horizontal="right"/>
    </xf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224" fontId="46" fillId="0" borderId="16">
      <alignment vertical="top" wrapText="1"/>
    </xf>
    <xf numFmtId="178" fontId="23" fillId="0" borderId="1" applyFont="0" applyFill="0" applyBorder="0" applyProtection="0">
      <alignment horizontal="center" vertical="center"/>
    </xf>
    <xf numFmtId="3" fontId="23" fillId="0" borderId="0" applyFont="0" applyBorder="0">
      <alignment horizontal="center"/>
    </xf>
    <xf numFmtId="225" fontId="65" fillId="0" borderId="0">
      <protection locked="0"/>
    </xf>
    <xf numFmtId="49" fontId="151" fillId="0" borderId="1">
      <alignment horizontal="center" vertical="center" wrapText="1"/>
    </xf>
    <xf numFmtId="0" fontId="46" fillId="0" borderId="1" applyBorder="0">
      <alignment horizontal="center" vertical="center" wrapText="1"/>
    </xf>
    <xf numFmtId="49" fontId="131" fillId="0" borderId="1" applyNumberFormat="0" applyFill="0" applyAlignment="0" applyProtection="0"/>
    <xf numFmtId="171" fontId="23" fillId="0" borderId="0"/>
    <xf numFmtId="0" fontId="6" fillId="0" borderId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3" fillId="0" borderId="0"/>
    <xf numFmtId="0" fontId="23" fillId="0" borderId="0"/>
    <xf numFmtId="49" fontId="159" fillId="0" borderId="0" applyBorder="0">
      <alignment vertical="top"/>
    </xf>
    <xf numFmtId="0" fontId="94" fillId="0" borderId="0"/>
    <xf numFmtId="0" fontId="13" fillId="0" borderId="0"/>
    <xf numFmtId="0" fontId="1" fillId="0" borderId="0"/>
    <xf numFmtId="0" fontId="166" fillId="0" borderId="0"/>
  </cellStyleXfs>
  <cellXfs count="607">
    <xf numFmtId="0" fontId="0" fillId="0" borderId="0" xfId="0"/>
    <xf numFmtId="0" fontId="3" fillId="0" borderId="0" xfId="0" applyFont="1"/>
    <xf numFmtId="0" fontId="5" fillId="0" borderId="0" xfId="0" applyFont="1"/>
    <xf numFmtId="0" fontId="12" fillId="0" borderId="0" xfId="6" applyFont="1"/>
    <xf numFmtId="0" fontId="13" fillId="0" borderId="0" xfId="6" applyFont="1" applyAlignment="1">
      <alignment wrapText="1"/>
    </xf>
    <xf numFmtId="49" fontId="14" fillId="0" borderId="0" xfId="6" applyNumberFormat="1" applyFont="1" applyAlignment="1"/>
    <xf numFmtId="0" fontId="13" fillId="0" borderId="0" xfId="6" applyFont="1"/>
    <xf numFmtId="49" fontId="13" fillId="0" borderId="0" xfId="6" applyNumberFormat="1" applyFont="1" applyAlignment="1">
      <alignment horizontal="center"/>
    </xf>
    <xf numFmtId="49" fontId="13" fillId="0" borderId="0" xfId="6" applyNumberFormat="1" applyFont="1"/>
    <xf numFmtId="0" fontId="16" fillId="0" borderId="0" xfId="6" applyFont="1"/>
    <xf numFmtId="0" fontId="14" fillId="0" borderId="1" xfId="6" applyFont="1" applyBorder="1" applyAlignment="1">
      <alignment horizontal="center" vertical="center"/>
    </xf>
    <xf numFmtId="0" fontId="14" fillId="0" borderId="12" xfId="6" applyFont="1" applyBorder="1" applyAlignment="1">
      <alignment horizontal="center" vertical="center" wrapText="1"/>
    </xf>
    <xf numFmtId="49" fontId="14" fillId="0" borderId="1" xfId="6" applyNumberFormat="1" applyFont="1" applyBorder="1" applyAlignment="1">
      <alignment horizontal="center" vertical="center" wrapText="1"/>
    </xf>
    <xf numFmtId="0" fontId="14" fillId="0" borderId="1" xfId="6" applyNumberFormat="1" applyFont="1" applyBorder="1" applyAlignment="1">
      <alignment horizontal="center" vertical="center"/>
    </xf>
    <xf numFmtId="0" fontId="14" fillId="0" borderId="1" xfId="6" applyFont="1" applyBorder="1" applyAlignment="1">
      <alignment wrapText="1"/>
    </xf>
    <xf numFmtId="49" fontId="14" fillId="0" borderId="1" xfId="6" applyNumberFormat="1" applyFont="1" applyBorder="1" applyAlignment="1">
      <alignment horizontal="center" vertical="center"/>
    </xf>
    <xf numFmtId="0" fontId="17" fillId="0" borderId="1" xfId="6" applyFont="1" applyBorder="1" applyAlignment="1">
      <alignment wrapText="1"/>
    </xf>
    <xf numFmtId="0" fontId="13" fillId="0" borderId="1" xfId="6" applyFont="1" applyBorder="1" applyAlignment="1">
      <alignment horizontal="center"/>
    </xf>
    <xf numFmtId="0" fontId="15" fillId="0" borderId="1" xfId="6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3" fillId="0" borderId="1" xfId="6" applyFont="1" applyBorder="1" applyAlignment="1">
      <alignment wrapText="1"/>
    </xf>
    <xf numFmtId="49" fontId="13" fillId="0" borderId="1" xfId="6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Border="1"/>
    <xf numFmtId="0" fontId="20" fillId="0" borderId="0" xfId="6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6" applyFont="1"/>
    <xf numFmtId="0" fontId="5" fillId="0" borderId="0" xfId="6" applyFont="1"/>
    <xf numFmtId="0" fontId="17" fillId="0" borderId="1" xfId="6" applyFont="1" applyBorder="1" applyAlignment="1">
      <alignment horizontal="center"/>
    </xf>
    <xf numFmtId="0" fontId="17" fillId="0" borderId="1" xfId="6" applyFont="1" applyBorder="1"/>
    <xf numFmtId="0" fontId="5" fillId="0" borderId="1" xfId="6" applyFont="1" applyBorder="1" applyAlignment="1">
      <alignment horizontal="center"/>
    </xf>
    <xf numFmtId="0" fontId="9" fillId="0" borderId="1" xfId="6" applyFont="1" applyBorder="1"/>
    <xf numFmtId="0" fontId="12" fillId="0" borderId="1" xfId="6" applyFont="1" applyFill="1" applyBorder="1" applyAlignment="1">
      <alignment horizontal="right" wrapText="1"/>
    </xf>
    <xf numFmtId="0" fontId="28" fillId="0" borderId="0" xfId="6" applyFont="1"/>
    <xf numFmtId="0" fontId="12" fillId="0" borderId="0" xfId="6" applyFont="1" applyAlignment="1"/>
    <xf numFmtId="0" fontId="3" fillId="0" borderId="0" xfId="0" applyFont="1" applyAlignment="1">
      <alignment horizontal="right"/>
    </xf>
    <xf numFmtId="0" fontId="17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6" applyFont="1" applyBorder="1" applyAlignment="1">
      <alignment horizontal="left" wrapText="1"/>
    </xf>
    <xf numFmtId="3" fontId="12" fillId="0" borderId="1" xfId="6" applyNumberFormat="1" applyFont="1" applyFill="1" applyBorder="1" applyAlignment="1">
      <alignment horizontal="center"/>
    </xf>
    <xf numFmtId="3" fontId="12" fillId="0" borderId="0" xfId="6" applyNumberFormat="1" applyFont="1"/>
    <xf numFmtId="0" fontId="12" fillId="0" borderId="1" xfId="6" applyFont="1" applyBorder="1"/>
    <xf numFmtId="0" fontId="12" fillId="0" borderId="1" xfId="6" applyFont="1" applyBorder="1" applyAlignment="1">
      <alignment horizontal="center" vertical="top" wrapText="1"/>
    </xf>
    <xf numFmtId="3" fontId="17" fillId="0" borderId="1" xfId="6" applyNumberFormat="1" applyFont="1" applyBorder="1"/>
    <xf numFmtId="3" fontId="17" fillId="0" borderId="0" xfId="6" applyNumberFormat="1" applyFont="1"/>
    <xf numFmtId="0" fontId="28" fillId="0" borderId="1" xfId="6" applyFont="1" applyBorder="1"/>
    <xf numFmtId="0" fontId="11" fillId="0" borderId="14" xfId="6" applyFont="1" applyFill="1" applyBorder="1" applyAlignment="1">
      <alignment horizontal="left"/>
    </xf>
    <xf numFmtId="0" fontId="17" fillId="0" borderId="1" xfId="6" applyFont="1" applyBorder="1" applyAlignment="1">
      <alignment horizontal="center" vertical="center"/>
    </xf>
    <xf numFmtId="0" fontId="5" fillId="0" borderId="0" xfId="6" applyFont="1" applyAlignment="1">
      <alignment horizontal="center"/>
    </xf>
    <xf numFmtId="0" fontId="12" fillId="4" borderId="1" xfId="6" applyFont="1" applyFill="1" applyBorder="1" applyAlignment="1">
      <alignment horizontal="center" vertical="center" wrapText="1"/>
    </xf>
    <xf numFmtId="0" fontId="5" fillId="0" borderId="0" xfId="6" applyFont="1" applyFill="1" applyAlignment="1">
      <alignment horizontal="center" vertical="center"/>
    </xf>
    <xf numFmtId="0" fontId="12" fillId="0" borderId="1" xfId="6" applyFont="1" applyBorder="1" applyAlignment="1">
      <alignment horizontal="right" wrapText="1"/>
    </xf>
    <xf numFmtId="2" fontId="12" fillId="0" borderId="1" xfId="6" applyNumberFormat="1" applyFont="1" applyBorder="1" applyAlignment="1">
      <alignment horizontal="right" wrapText="1"/>
    </xf>
    <xf numFmtId="171" fontId="12" fillId="0" borderId="1" xfId="6" applyNumberFormat="1" applyFont="1" applyBorder="1" applyAlignment="1">
      <alignment horizontal="right" wrapText="1"/>
    </xf>
    <xf numFmtId="3" fontId="12" fillId="0" borderId="1" xfId="6" applyNumberFormat="1" applyFont="1" applyBorder="1" applyAlignment="1">
      <alignment horizontal="right" wrapText="1"/>
    </xf>
    <xf numFmtId="168" fontId="12" fillId="0" borderId="1" xfId="6" applyNumberFormat="1" applyFont="1" applyBorder="1" applyAlignment="1">
      <alignment horizontal="right" wrapText="1"/>
    </xf>
    <xf numFmtId="1" fontId="12" fillId="0" borderId="1" xfId="6" applyNumberFormat="1" applyFont="1" applyBorder="1" applyAlignment="1">
      <alignment horizontal="right" wrapText="1"/>
    </xf>
    <xf numFmtId="3" fontId="12" fillId="0" borderId="1" xfId="6" applyNumberFormat="1" applyFont="1" applyFill="1" applyBorder="1" applyAlignment="1">
      <alignment horizontal="right" wrapText="1"/>
    </xf>
    <xf numFmtId="0" fontId="32" fillId="0" borderId="1" xfId="6" applyFont="1" applyBorder="1"/>
    <xf numFmtId="0" fontId="11" fillId="0" borderId="14" xfId="6" applyFont="1" applyFill="1" applyBorder="1" applyAlignment="1">
      <alignment horizontal="right"/>
    </xf>
    <xf numFmtId="168" fontId="11" fillId="0" borderId="14" xfId="6" applyNumberFormat="1" applyFont="1" applyFill="1" applyBorder="1" applyAlignment="1">
      <alignment horizontal="right"/>
    </xf>
    <xf numFmtId="171" fontId="11" fillId="0" borderId="14" xfId="6" applyNumberFormat="1" applyFont="1" applyFill="1" applyBorder="1" applyAlignment="1">
      <alignment horizontal="right"/>
    </xf>
    <xf numFmtId="3" fontId="11" fillId="0" borderId="14" xfId="6" applyNumberFormat="1" applyFont="1" applyFill="1" applyBorder="1" applyAlignment="1">
      <alignment horizontal="right"/>
    </xf>
    <xf numFmtId="1" fontId="11" fillId="0" borderId="14" xfId="6" applyNumberFormat="1" applyFont="1" applyFill="1" applyBorder="1" applyAlignment="1">
      <alignment horizontal="right"/>
    </xf>
    <xf numFmtId="3" fontId="32" fillId="0" borderId="0" xfId="6" applyNumberFormat="1" applyFont="1"/>
    <xf numFmtId="0" fontId="32" fillId="0" borderId="0" xfId="6" applyFont="1"/>
    <xf numFmtId="0" fontId="5" fillId="0" borderId="0" xfId="6" applyFont="1" applyFill="1" applyAlignment="1">
      <alignment horizontal="center" vertical="center" wrapText="1"/>
    </xf>
    <xf numFmtId="0" fontId="32" fillId="0" borderId="1" xfId="6" applyFont="1" applyBorder="1" applyAlignment="1">
      <alignment vertical="center"/>
    </xf>
    <xf numFmtId="0" fontId="11" fillId="0" borderId="14" xfId="6" applyFont="1" applyFill="1" applyBorder="1" applyAlignment="1">
      <alignment horizontal="left" vertical="center"/>
    </xf>
    <xf numFmtId="0" fontId="11" fillId="0" borderId="14" xfId="6" applyFont="1" applyFill="1" applyBorder="1" applyAlignment="1">
      <alignment horizontal="right" vertical="center"/>
    </xf>
    <xf numFmtId="168" fontId="11" fillId="0" borderId="14" xfId="6" applyNumberFormat="1" applyFont="1" applyFill="1" applyBorder="1" applyAlignment="1">
      <alignment horizontal="right" vertical="center"/>
    </xf>
    <xf numFmtId="3" fontId="11" fillId="0" borderId="14" xfId="6" applyNumberFormat="1" applyFont="1" applyFill="1" applyBorder="1" applyAlignment="1">
      <alignment horizontal="right" vertical="center"/>
    </xf>
    <xf numFmtId="3" fontId="32" fillId="0" borderId="0" xfId="6" applyNumberFormat="1" applyFont="1" applyAlignment="1">
      <alignment vertical="center"/>
    </xf>
    <xf numFmtId="0" fontId="32" fillId="0" borderId="0" xfId="6" applyFont="1" applyAlignment="1">
      <alignment vertical="center"/>
    </xf>
    <xf numFmtId="0" fontId="12" fillId="0" borderId="1" xfId="6" applyFont="1" applyBorder="1" applyAlignment="1">
      <alignment horizontal="right"/>
    </xf>
    <xf numFmtId="0" fontId="17" fillId="0" borderId="0" xfId="6" applyFont="1" applyFill="1"/>
    <xf numFmtId="0" fontId="37" fillId="0" borderId="0" xfId="6" applyFont="1" applyAlignment="1"/>
    <xf numFmtId="0" fontId="37" fillId="0" borderId="0" xfId="6" applyFont="1" applyFill="1" applyAlignment="1">
      <alignment horizontal="center"/>
    </xf>
    <xf numFmtId="0" fontId="26" fillId="0" borderId="0" xfId="6" applyFont="1" applyAlignment="1">
      <alignment horizontal="left"/>
    </xf>
    <xf numFmtId="0" fontId="11" fillId="0" borderId="1" xfId="6" applyFont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4" fontId="5" fillId="0" borderId="0" xfId="6" applyNumberFormat="1" applyFont="1"/>
    <xf numFmtId="0" fontId="11" fillId="0" borderId="1" xfId="6" applyFont="1" applyBorder="1"/>
    <xf numFmtId="3" fontId="11" fillId="0" borderId="1" xfId="6" applyNumberFormat="1" applyFont="1" applyBorder="1" applyAlignment="1">
      <alignment horizontal="center"/>
    </xf>
    <xf numFmtId="171" fontId="11" fillId="0" borderId="1" xfId="6" applyNumberFormat="1" applyFont="1" applyBorder="1" applyAlignment="1">
      <alignment horizontal="center"/>
    </xf>
    <xf numFmtId="3" fontId="11" fillId="0" borderId="1" xfId="6" applyNumberFormat="1" applyFont="1" applyFill="1" applyBorder="1" applyAlignment="1">
      <alignment horizontal="center"/>
    </xf>
    <xf numFmtId="171" fontId="11" fillId="0" borderId="1" xfId="6" applyNumberFormat="1" applyFont="1" applyFill="1" applyBorder="1" applyAlignment="1">
      <alignment horizontal="center"/>
    </xf>
    <xf numFmtId="0" fontId="9" fillId="0" borderId="0" xfId="6" applyFont="1"/>
    <xf numFmtId="0" fontId="11" fillId="0" borderId="1" xfId="6" applyFont="1" applyBorder="1" applyAlignment="1">
      <alignment wrapText="1"/>
    </xf>
    <xf numFmtId="3" fontId="32" fillId="0" borderId="1" xfId="6" applyNumberFormat="1" applyFont="1" applyBorder="1" applyAlignment="1">
      <alignment horizontal="center"/>
    </xf>
    <xf numFmtId="171" fontId="32" fillId="0" borderId="1" xfId="6" applyNumberFormat="1" applyFont="1" applyBorder="1" applyAlignment="1">
      <alignment horizontal="center"/>
    </xf>
    <xf numFmtId="3" fontId="32" fillId="0" borderId="1" xfId="6" applyNumberFormat="1" applyFont="1" applyFill="1" applyBorder="1" applyAlignment="1">
      <alignment horizontal="center"/>
    </xf>
    <xf numFmtId="171" fontId="32" fillId="0" borderId="1" xfId="6" applyNumberFormat="1" applyFont="1" applyFill="1" applyBorder="1" applyAlignment="1">
      <alignment horizontal="center"/>
    </xf>
    <xf numFmtId="0" fontId="28" fillId="0" borderId="1" xfId="6" applyFont="1" applyBorder="1" applyAlignment="1">
      <alignment horizontal="center" vertical="center" wrapText="1"/>
    </xf>
    <xf numFmtId="0" fontId="28" fillId="9" borderId="1" xfId="6" applyFont="1" applyFill="1" applyBorder="1"/>
    <xf numFmtId="178" fontId="17" fillId="0" borderId="1" xfId="6" applyNumberFormat="1" applyFont="1" applyBorder="1"/>
    <xf numFmtId="4" fontId="17" fillId="0" borderId="0" xfId="6" applyNumberFormat="1" applyFont="1" applyAlignment="1">
      <alignment wrapText="1"/>
    </xf>
    <xf numFmtId="4" fontId="17" fillId="0" borderId="0" xfId="6" applyNumberFormat="1" applyFont="1"/>
    <xf numFmtId="168" fontId="17" fillId="0" borderId="1" xfId="6" applyNumberFormat="1" applyFont="1" applyBorder="1"/>
    <xf numFmtId="0" fontId="28" fillId="0" borderId="1" xfId="6" applyFont="1" applyBorder="1" applyAlignment="1">
      <alignment wrapText="1"/>
    </xf>
    <xf numFmtId="0" fontId="28" fillId="0" borderId="1" xfId="6" applyFont="1" applyBorder="1" applyAlignment="1">
      <alignment horizontal="center" wrapText="1"/>
    </xf>
    <xf numFmtId="178" fontId="28" fillId="0" borderId="1" xfId="6" applyNumberFormat="1" applyFont="1" applyBorder="1"/>
    <xf numFmtId="0" fontId="28" fillId="9" borderId="1" xfId="6" applyFont="1" applyFill="1" applyBorder="1" applyAlignment="1"/>
    <xf numFmtId="0" fontId="17" fillId="4" borderId="1" xfId="6" applyFont="1" applyFill="1" applyBorder="1"/>
    <xf numFmtId="0" fontId="17" fillId="4" borderId="1" xfId="6" applyFont="1" applyFill="1" applyBorder="1" applyAlignment="1">
      <alignment wrapText="1"/>
    </xf>
    <xf numFmtId="0" fontId="17" fillId="4" borderId="1" xfId="6" applyFont="1" applyFill="1" applyBorder="1" applyAlignment="1">
      <alignment horizontal="center"/>
    </xf>
    <xf numFmtId="2" fontId="17" fillId="0" borderId="1" xfId="6" applyNumberFormat="1" applyFont="1" applyBorder="1"/>
    <xf numFmtId="2" fontId="17" fillId="4" borderId="1" xfId="6" applyNumberFormat="1" applyFont="1" applyFill="1" applyBorder="1"/>
    <xf numFmtId="3" fontId="17" fillId="4" borderId="1" xfId="6" applyNumberFormat="1" applyFont="1" applyFill="1" applyBorder="1"/>
    <xf numFmtId="16" fontId="28" fillId="0" borderId="1" xfId="6" applyNumberFormat="1" applyFont="1" applyBorder="1"/>
    <xf numFmtId="0" fontId="28" fillId="0" borderId="1" xfId="6" applyFont="1" applyBorder="1" applyAlignment="1">
      <alignment horizontal="center"/>
    </xf>
    <xf numFmtId="2" fontId="28" fillId="0" borderId="1" xfId="6" applyNumberFormat="1" applyFont="1" applyBorder="1"/>
    <xf numFmtId="0" fontId="28" fillId="9" borderId="1" xfId="6" applyFont="1" applyFill="1" applyBorder="1" applyAlignment="1">
      <alignment horizontal="center"/>
    </xf>
    <xf numFmtId="2" fontId="28" fillId="9" borderId="1" xfId="6" applyNumberFormat="1" applyFont="1" applyFill="1" applyBorder="1"/>
    <xf numFmtId="0" fontId="17" fillId="0" borderId="0" xfId="6" applyFont="1" applyAlignment="1">
      <alignment wrapText="1"/>
    </xf>
    <xf numFmtId="0" fontId="17" fillId="0" borderId="0" xfId="6" applyFont="1" applyAlignment="1">
      <alignment horizontal="left" vertical="center"/>
    </xf>
    <xf numFmtId="2" fontId="17" fillId="0" borderId="0" xfId="6" applyNumberFormat="1" applyFont="1" applyAlignment="1">
      <alignment horizontal="left" vertical="center"/>
    </xf>
    <xf numFmtId="0" fontId="25" fillId="0" borderId="0" xfId="6" applyFont="1" applyAlignment="1"/>
    <xf numFmtId="4" fontId="32" fillId="2" borderId="0" xfId="6" applyNumberFormat="1" applyFont="1" applyFill="1" applyAlignment="1"/>
    <xf numFmtId="0" fontId="39" fillId="0" borderId="0" xfId="6" applyFont="1" applyAlignment="1"/>
    <xf numFmtId="4" fontId="17" fillId="0" borderId="0" xfId="6" applyNumberFormat="1" applyFont="1" applyAlignment="1">
      <alignment horizontal="left" vertical="center"/>
    </xf>
    <xf numFmtId="168" fontId="17" fillId="0" borderId="0" xfId="6" applyNumberFormat="1" applyFont="1" applyAlignment="1">
      <alignment horizontal="left" vertical="center"/>
    </xf>
    <xf numFmtId="0" fontId="25" fillId="0" borderId="0" xfId="6" applyFont="1" applyAlignment="1">
      <alignment vertical="center"/>
    </xf>
    <xf numFmtId="0" fontId="40" fillId="0" borderId="12" xfId="6" applyFont="1" applyBorder="1" applyAlignment="1">
      <alignment horizontal="center" vertical="center"/>
    </xf>
    <xf numFmtId="0" fontId="40" fillId="0" borderId="13" xfId="6" applyFont="1" applyBorder="1" applyAlignment="1">
      <alignment vertical="center"/>
    </xf>
    <xf numFmtId="0" fontId="40" fillId="0" borderId="12" xfId="6" applyFont="1" applyBorder="1" applyAlignment="1">
      <alignment horizontal="center" vertical="center" wrapText="1"/>
    </xf>
    <xf numFmtId="0" fontId="40" fillId="0" borderId="18" xfId="6" applyFont="1" applyBorder="1" applyAlignment="1">
      <alignment horizontal="center" vertical="center" wrapText="1"/>
    </xf>
    <xf numFmtId="0" fontId="40" fillId="0" borderId="1" xfId="6" applyFont="1" applyBorder="1" applyAlignment="1">
      <alignment horizontal="center" vertical="center" wrapText="1"/>
    </xf>
    <xf numFmtId="0" fontId="36" fillId="0" borderId="0" xfId="6" applyFont="1" applyBorder="1" applyAlignment="1">
      <alignment horizontal="left" vertical="center"/>
    </xf>
    <xf numFmtId="0" fontId="40" fillId="0" borderId="1" xfId="6" applyFont="1" applyBorder="1" applyAlignment="1">
      <alignment horizontal="center" vertical="center"/>
    </xf>
    <xf numFmtId="0" fontId="40" fillId="0" borderId="13" xfId="6" applyFont="1" applyBorder="1" applyAlignment="1">
      <alignment horizontal="center" vertical="center"/>
    </xf>
    <xf numFmtId="0" fontId="36" fillId="0" borderId="1" xfId="6" applyFont="1" applyBorder="1" applyAlignment="1">
      <alignment horizontal="center" vertical="center"/>
    </xf>
    <xf numFmtId="0" fontId="36" fillId="0" borderId="1" xfId="6" applyFont="1" applyBorder="1" applyAlignment="1">
      <alignment horizontal="left" vertical="center"/>
    </xf>
    <xf numFmtId="0" fontId="41" fillId="0" borderId="13" xfId="6" applyFont="1" applyBorder="1" applyAlignment="1">
      <alignment vertical="center"/>
    </xf>
    <xf numFmtId="0" fontId="41" fillId="0" borderId="15" xfId="6" applyFont="1" applyBorder="1" applyAlignment="1">
      <alignment vertical="center"/>
    </xf>
    <xf numFmtId="0" fontId="41" fillId="0" borderId="14" xfId="6" applyFont="1" applyBorder="1" applyAlignment="1">
      <alignment vertical="center"/>
    </xf>
    <xf numFmtId="0" fontId="41" fillId="0" borderId="6" xfId="6" applyFont="1" applyBorder="1" applyAlignment="1">
      <alignment horizontal="left" vertical="center"/>
    </xf>
    <xf numFmtId="0" fontId="26" fillId="0" borderId="20" xfId="6" applyFont="1" applyBorder="1" applyAlignment="1">
      <alignment horizontal="left" vertical="center"/>
    </xf>
    <xf numFmtId="0" fontId="41" fillId="0" borderId="17" xfId="6" applyFont="1" applyBorder="1" applyAlignment="1">
      <alignment vertical="center"/>
    </xf>
    <xf numFmtId="0" fontId="41" fillId="0" borderId="34" xfId="6" applyFont="1" applyBorder="1" applyAlignment="1">
      <alignment vertical="center"/>
    </xf>
    <xf numFmtId="0" fontId="41" fillId="0" borderId="35" xfId="6" applyFont="1" applyBorder="1" applyAlignment="1">
      <alignment vertical="center"/>
    </xf>
    <xf numFmtId="0" fontId="41" fillId="0" borderId="7" xfId="6" applyFont="1" applyBorder="1" applyAlignment="1">
      <alignment horizontal="left" vertical="center"/>
    </xf>
    <xf numFmtId="0" fontId="17" fillId="0" borderId="7" xfId="6" applyFont="1" applyBorder="1" applyAlignment="1">
      <alignment horizontal="center" vertical="center"/>
    </xf>
    <xf numFmtId="0" fontId="26" fillId="0" borderId="8" xfId="6" applyFont="1" applyBorder="1" applyAlignment="1">
      <alignment horizontal="left" vertical="center"/>
    </xf>
    <xf numFmtId="0" fontId="26" fillId="0" borderId="30" xfId="6" applyFont="1" applyBorder="1" applyAlignment="1">
      <alignment vertical="center" wrapText="1"/>
    </xf>
    <xf numFmtId="0" fontId="26" fillId="0" borderId="8" xfId="6" applyFont="1" applyBorder="1" applyAlignment="1">
      <alignment horizontal="right" vertical="center"/>
    </xf>
    <xf numFmtId="4" fontId="26" fillId="0" borderId="8" xfId="6" applyNumberFormat="1" applyFont="1" applyBorder="1" applyAlignment="1">
      <alignment horizontal="right" vertical="center"/>
    </xf>
    <xf numFmtId="0" fontId="26" fillId="0" borderId="8" xfId="6" applyFont="1" applyBorder="1" applyAlignment="1">
      <alignment horizontal="center" vertical="center"/>
    </xf>
    <xf numFmtId="0" fontId="26" fillId="0" borderId="0" xfId="6" applyFont="1" applyAlignment="1">
      <alignment horizontal="left" vertical="center"/>
    </xf>
    <xf numFmtId="0" fontId="23" fillId="0" borderId="8" xfId="11" applyFont="1" applyBorder="1"/>
    <xf numFmtId="0" fontId="42" fillId="0" borderId="8" xfId="11" applyFont="1" applyBorder="1" applyAlignment="1">
      <alignment vertical="center"/>
    </xf>
    <xf numFmtId="2" fontId="42" fillId="0" borderId="8" xfId="11" applyNumberFormat="1" applyFont="1" applyBorder="1" applyAlignment="1">
      <alignment vertical="center"/>
    </xf>
    <xf numFmtId="0" fontId="42" fillId="0" borderId="8" xfId="11" applyFont="1" applyFill="1" applyBorder="1" applyAlignment="1">
      <alignment vertical="center"/>
    </xf>
    <xf numFmtId="0" fontId="23" fillId="0" borderId="8" xfId="11" applyFont="1" applyBorder="1" applyAlignment="1">
      <alignment horizontal="justify" wrapText="1"/>
    </xf>
    <xf numFmtId="0" fontId="23" fillId="0" borderId="8" xfId="11" applyFont="1" applyFill="1" applyBorder="1" applyAlignment="1">
      <alignment wrapText="1"/>
    </xf>
    <xf numFmtId="0" fontId="23" fillId="0" borderId="11" xfId="11" applyFont="1" applyBorder="1" applyAlignment="1">
      <alignment horizontal="justify" wrapText="1"/>
    </xf>
    <xf numFmtId="0" fontId="42" fillId="0" borderId="11" xfId="11" applyFont="1" applyBorder="1" applyAlignment="1">
      <alignment vertical="center"/>
    </xf>
    <xf numFmtId="0" fontId="26" fillId="0" borderId="11" xfId="6" applyFont="1" applyBorder="1" applyAlignment="1">
      <alignment horizontal="right" vertical="center"/>
    </xf>
    <xf numFmtId="4" fontId="26" fillId="0" borderId="11" xfId="6" applyNumberFormat="1" applyFont="1" applyBorder="1" applyAlignment="1">
      <alignment horizontal="right" vertical="center"/>
    </xf>
    <xf numFmtId="0" fontId="26" fillId="0" borderId="11" xfId="6" applyFont="1" applyBorder="1" applyAlignment="1">
      <alignment horizontal="center" vertical="center"/>
    </xf>
    <xf numFmtId="0" fontId="27" fillId="0" borderId="0" xfId="6" applyFont="1" applyBorder="1" applyAlignment="1">
      <alignment horizontal="left" vertical="center"/>
    </xf>
    <xf numFmtId="0" fontId="26" fillId="0" borderId="7" xfId="6" applyFont="1" applyBorder="1" applyAlignment="1">
      <alignment horizontal="right" vertical="center"/>
    </xf>
    <xf numFmtId="4" fontId="26" fillId="0" borderId="7" xfId="6" applyNumberFormat="1" applyFont="1" applyBorder="1" applyAlignment="1">
      <alignment horizontal="right" vertical="center"/>
    </xf>
    <xf numFmtId="0" fontId="26" fillId="0" borderId="7" xfId="6" applyFont="1" applyBorder="1" applyAlignment="1">
      <alignment horizontal="center" vertical="center"/>
    </xf>
    <xf numFmtId="0" fontId="26" fillId="0" borderId="8" xfId="6" applyFont="1" applyFill="1" applyBorder="1" applyAlignment="1">
      <alignment horizontal="right" vertical="center"/>
    </xf>
    <xf numFmtId="0" fontId="23" fillId="6" borderId="8" xfId="11" applyFont="1" applyFill="1" applyBorder="1" applyAlignment="1">
      <alignment horizontal="justify" wrapText="1"/>
    </xf>
    <xf numFmtId="0" fontId="24" fillId="0" borderId="30" xfId="11" applyFont="1" applyBorder="1" applyAlignment="1">
      <alignment horizontal="justify" wrapText="1"/>
    </xf>
    <xf numFmtId="0" fontId="23" fillId="6" borderId="8" xfId="11" applyFont="1" applyFill="1" applyBorder="1" applyAlignment="1">
      <alignment wrapText="1"/>
    </xf>
    <xf numFmtId="0" fontId="24" fillId="6" borderId="30" xfId="11" applyFont="1" applyFill="1" applyBorder="1" applyAlignment="1">
      <alignment horizontal="justify" wrapText="1"/>
    </xf>
    <xf numFmtId="168" fontId="42" fillId="0" borderId="8" xfId="11" applyNumberFormat="1" applyFont="1" applyBorder="1" applyAlignment="1">
      <alignment vertical="center"/>
    </xf>
    <xf numFmtId="0" fontId="26" fillId="0" borderId="10" xfId="6" applyFont="1" applyBorder="1" applyAlignment="1">
      <alignment horizontal="right" vertical="center"/>
    </xf>
    <xf numFmtId="0" fontId="26" fillId="0" borderId="10" xfId="6" applyFont="1" applyBorder="1" applyAlignment="1">
      <alignment horizontal="center" vertical="center"/>
    </xf>
    <xf numFmtId="0" fontId="23" fillId="6" borderId="10" xfId="11" applyFont="1" applyFill="1" applyBorder="1" applyAlignment="1">
      <alignment horizontal="justify" wrapText="1"/>
    </xf>
    <xf numFmtId="0" fontId="42" fillId="0" borderId="10" xfId="11" applyFont="1" applyBorder="1" applyAlignment="1">
      <alignment vertical="center"/>
    </xf>
    <xf numFmtId="4" fontId="26" fillId="0" borderId="10" xfId="6" applyNumberFormat="1" applyFont="1" applyBorder="1" applyAlignment="1">
      <alignment horizontal="right" vertical="center"/>
    </xf>
    <xf numFmtId="0" fontId="27" fillId="0" borderId="1" xfId="6" applyFont="1" applyBorder="1" applyAlignment="1">
      <alignment horizontal="left" vertical="center"/>
    </xf>
    <xf numFmtId="0" fontId="41" fillId="0" borderId="1" xfId="6" applyFont="1" applyBorder="1" applyAlignment="1">
      <alignment horizontal="left" vertical="center"/>
    </xf>
    <xf numFmtId="173" fontId="27" fillId="0" borderId="1" xfId="6" applyNumberFormat="1" applyFont="1" applyBorder="1" applyAlignment="1">
      <alignment horizontal="right" vertical="center"/>
    </xf>
    <xf numFmtId="1" fontId="27" fillId="0" borderId="1" xfId="6" applyNumberFormat="1" applyFont="1" applyBorder="1" applyAlignment="1">
      <alignment horizontal="right" vertical="center"/>
    </xf>
    <xf numFmtId="168" fontId="27" fillId="0" borderId="1" xfId="6" applyNumberFormat="1" applyFont="1" applyBorder="1" applyAlignment="1">
      <alignment horizontal="right" vertical="center"/>
    </xf>
    <xf numFmtId="4" fontId="27" fillId="0" borderId="1" xfId="6" applyNumberFormat="1" applyFont="1" applyBorder="1" applyAlignment="1">
      <alignment horizontal="right"/>
    </xf>
    <xf numFmtId="0" fontId="36" fillId="0" borderId="0" xfId="6" applyFont="1" applyAlignment="1">
      <alignment horizontal="left" vertical="center"/>
    </xf>
    <xf numFmtId="2" fontId="27" fillId="0" borderId="17" xfId="6" applyNumberFormat="1" applyFont="1" applyBorder="1" applyAlignment="1"/>
    <xf numFmtId="0" fontId="17" fillId="0" borderId="34" xfId="6" applyFont="1" applyBorder="1" applyAlignment="1"/>
    <xf numFmtId="168" fontId="32" fillId="5" borderId="35" xfId="6" applyNumberFormat="1" applyFont="1" applyFill="1" applyBorder="1" applyAlignment="1"/>
    <xf numFmtId="168" fontId="36" fillId="0" borderId="7" xfId="6" applyNumberFormat="1" applyFont="1" applyBorder="1" applyAlignment="1">
      <alignment horizontal="center" vertical="center"/>
    </xf>
    <xf numFmtId="4" fontId="36" fillId="0" borderId="0" xfId="6" applyNumberFormat="1" applyFont="1" applyAlignment="1">
      <alignment horizontal="left" vertical="center"/>
    </xf>
    <xf numFmtId="2" fontId="27" fillId="0" borderId="26" xfId="6" applyNumberFormat="1" applyFont="1" applyBorder="1" applyAlignment="1"/>
    <xf numFmtId="0" fontId="17" fillId="0" borderId="27" xfId="6" applyFont="1" applyBorder="1" applyAlignment="1"/>
    <xf numFmtId="168" fontId="32" fillId="5" borderId="33" xfId="6" applyNumberFormat="1" applyFont="1" applyFill="1" applyBorder="1" applyAlignment="1"/>
    <xf numFmtId="0" fontId="36" fillId="0" borderId="11" xfId="6" applyFont="1" applyBorder="1" applyAlignment="1">
      <alignment horizontal="center" vertical="center"/>
    </xf>
    <xf numFmtId="2" fontId="27" fillId="0" borderId="18" xfId="6" applyNumberFormat="1" applyFont="1" applyBorder="1" applyAlignment="1"/>
    <xf numFmtId="0" fontId="17" fillId="0" borderId="19" xfId="6" applyFont="1" applyBorder="1" applyAlignment="1"/>
    <xf numFmtId="0" fontId="36" fillId="0" borderId="2" xfId="6" applyFont="1" applyBorder="1" applyAlignment="1">
      <alignment horizontal="center" vertical="center"/>
    </xf>
    <xf numFmtId="0" fontId="41" fillId="0" borderId="15" xfId="6" applyFont="1" applyBorder="1" applyAlignment="1">
      <alignment horizontal="left" vertical="center"/>
    </xf>
    <xf numFmtId="0" fontId="26" fillId="0" borderId="15" xfId="6" applyFont="1" applyBorder="1" applyAlignment="1">
      <alignment horizontal="left" vertical="center"/>
    </xf>
    <xf numFmtId="0" fontId="17" fillId="0" borderId="14" xfId="6" applyFont="1" applyBorder="1" applyAlignment="1">
      <alignment horizontal="center" vertical="center"/>
    </xf>
    <xf numFmtId="0" fontId="41" fillId="0" borderId="24" xfId="6" applyFont="1" applyBorder="1" applyAlignment="1">
      <alignment horizontal="left" vertical="center"/>
    </xf>
    <xf numFmtId="0" fontId="44" fillId="0" borderId="24" xfId="12" applyFont="1" applyBorder="1"/>
    <xf numFmtId="0" fontId="41" fillId="0" borderId="9" xfId="6" applyFont="1" applyBorder="1" applyAlignment="1">
      <alignment horizontal="left" vertical="center"/>
    </xf>
    <xf numFmtId="0" fontId="26" fillId="0" borderId="9" xfId="6" applyFont="1" applyBorder="1" applyAlignment="1">
      <alignment horizontal="left" vertical="center"/>
    </xf>
    <xf numFmtId="0" fontId="17" fillId="0" borderId="9" xfId="6" applyFont="1" applyBorder="1" applyAlignment="1">
      <alignment horizontal="center" vertical="center"/>
    </xf>
    <xf numFmtId="3" fontId="23" fillId="0" borderId="8" xfId="11" applyNumberFormat="1" applyFont="1" applyBorder="1" applyAlignment="1">
      <alignment horizontal="left" wrapText="1"/>
    </xf>
    <xf numFmtId="0" fontId="23" fillId="0" borderId="8" xfId="11" applyFont="1" applyFill="1" applyBorder="1" applyAlignment="1">
      <alignment horizontal="justify" wrapText="1"/>
    </xf>
    <xf numFmtId="0" fontId="23" fillId="6" borderId="8" xfId="11" applyFont="1" applyFill="1" applyBorder="1"/>
    <xf numFmtId="0" fontId="44" fillId="0" borderId="30" xfId="12" applyFont="1" applyBorder="1"/>
    <xf numFmtId="0" fontId="41" fillId="0" borderId="1" xfId="6" applyFont="1" applyBorder="1" applyAlignment="1">
      <alignment vertical="center"/>
    </xf>
    <xf numFmtId="2" fontId="27" fillId="0" borderId="34" xfId="6" applyNumberFormat="1" applyFont="1" applyBorder="1" applyAlignment="1"/>
    <xf numFmtId="2" fontId="27" fillId="0" borderId="21" xfId="6" applyNumberFormat="1" applyFont="1" applyBorder="1" applyAlignment="1"/>
    <xf numFmtId="0" fontId="17" fillId="0" borderId="0" xfId="6" applyFont="1" applyBorder="1" applyAlignment="1"/>
    <xf numFmtId="0" fontId="36" fillId="0" borderId="23" xfId="6" applyFont="1" applyBorder="1" applyAlignment="1">
      <alignment horizontal="center" vertical="center"/>
    </xf>
    <xf numFmtId="0" fontId="26" fillId="0" borderId="1" xfId="6" applyFont="1" applyBorder="1" applyAlignment="1">
      <alignment horizontal="left" vertical="center"/>
    </xf>
    <xf numFmtId="0" fontId="26" fillId="0" borderId="13" xfId="6" applyFont="1" applyBorder="1" applyAlignment="1">
      <alignment horizontal="left" vertical="center"/>
    </xf>
    <xf numFmtId="0" fontId="26" fillId="0" borderId="14" xfId="6" applyFont="1" applyBorder="1" applyAlignment="1">
      <alignment horizontal="left" vertical="center"/>
    </xf>
    <xf numFmtId="0" fontId="26" fillId="0" borderId="1" xfId="6" applyFont="1" applyBorder="1" applyAlignment="1">
      <alignment horizontal="right" vertical="center"/>
    </xf>
    <xf numFmtId="2" fontId="26" fillId="0" borderId="13" xfId="6" applyNumberFormat="1" applyFont="1" applyBorder="1" applyAlignment="1">
      <alignment horizontal="right" vertical="center"/>
    </xf>
    <xf numFmtId="0" fontId="26" fillId="0" borderId="1" xfId="6" applyFont="1" applyBorder="1" applyAlignment="1">
      <alignment horizontal="center" vertical="center"/>
    </xf>
    <xf numFmtId="0" fontId="26" fillId="0" borderId="12" xfId="6" applyFont="1" applyBorder="1" applyAlignment="1">
      <alignment horizontal="left" vertical="center"/>
    </xf>
    <xf numFmtId="0" fontId="26" fillId="0" borderId="2" xfId="6" applyFont="1" applyBorder="1" applyAlignment="1">
      <alignment horizontal="left" vertical="center"/>
    </xf>
    <xf numFmtId="0" fontId="26" fillId="0" borderId="12" xfId="6" applyFont="1" applyBorder="1" applyAlignment="1">
      <alignment horizontal="right" vertical="center"/>
    </xf>
    <xf numFmtId="168" fontId="26" fillId="0" borderId="12" xfId="6" applyNumberFormat="1" applyFont="1" applyBorder="1" applyAlignment="1">
      <alignment horizontal="right" vertical="center"/>
    </xf>
    <xf numFmtId="0" fontId="26" fillId="0" borderId="18" xfId="6" applyFont="1" applyBorder="1" applyAlignment="1">
      <alignment horizontal="left" vertical="center"/>
    </xf>
    <xf numFmtId="0" fontId="17" fillId="0" borderId="2" xfId="6" applyFont="1" applyBorder="1" applyAlignment="1">
      <alignment horizontal="left" vertical="center"/>
    </xf>
    <xf numFmtId="2" fontId="26" fillId="0" borderId="18" xfId="6" applyNumberFormat="1" applyFont="1" applyBorder="1" applyAlignment="1">
      <alignment horizontal="right" vertical="center"/>
    </xf>
    <xf numFmtId="0" fontId="26" fillId="0" borderId="12" xfId="6" applyFont="1" applyBorder="1" applyAlignment="1">
      <alignment horizontal="center" vertical="center"/>
    </xf>
    <xf numFmtId="2" fontId="27" fillId="0" borderId="1" xfId="6" applyNumberFormat="1" applyFont="1" applyBorder="1" applyAlignment="1">
      <alignment horizontal="right"/>
    </xf>
    <xf numFmtId="0" fontId="36" fillId="0" borderId="7" xfId="6" applyFont="1" applyBorder="1" applyAlignment="1">
      <alignment horizontal="center" vertical="center"/>
    </xf>
    <xf numFmtId="0" fontId="36" fillId="0" borderId="10" xfId="6" applyFont="1" applyBorder="1" applyAlignment="1">
      <alignment horizontal="center" vertical="center"/>
    </xf>
    <xf numFmtId="2" fontId="27" fillId="0" borderId="13" xfId="6" applyNumberFormat="1" applyFont="1" applyBorder="1" applyAlignment="1"/>
    <xf numFmtId="0" fontId="17" fillId="0" borderId="15" xfId="6" applyFont="1" applyBorder="1" applyAlignment="1"/>
    <xf numFmtId="0" fontId="36" fillId="0" borderId="14" xfId="6" applyFont="1" applyBorder="1" applyAlignment="1">
      <alignment horizontal="center" vertical="center"/>
    </xf>
    <xf numFmtId="0" fontId="41" fillId="0" borderId="20" xfId="6" applyFont="1" applyBorder="1" applyAlignment="1">
      <alignment vertical="center"/>
    </xf>
    <xf numFmtId="0" fontId="41" fillId="0" borderId="3" xfId="6" applyFont="1" applyBorder="1" applyAlignment="1">
      <alignment vertical="center"/>
    </xf>
    <xf numFmtId="0" fontId="41" fillId="0" borderId="31" xfId="6" applyFont="1" applyBorder="1" applyAlignment="1">
      <alignment vertical="center"/>
    </xf>
    <xf numFmtId="0" fontId="26" fillId="0" borderId="6" xfId="6" applyFont="1" applyBorder="1" applyAlignment="1">
      <alignment horizontal="left" vertical="center"/>
    </xf>
    <xf numFmtId="0" fontId="17" fillId="0" borderId="6" xfId="6" applyFont="1" applyBorder="1" applyAlignment="1">
      <alignment horizontal="center" vertical="center"/>
    </xf>
    <xf numFmtId="0" fontId="26" fillId="0" borderId="7" xfId="6" applyFont="1" applyBorder="1" applyAlignment="1">
      <alignment horizontal="left" vertical="center"/>
    </xf>
    <xf numFmtId="16" fontId="24" fillId="0" borderId="7" xfId="12" applyNumberFormat="1" applyFont="1" applyBorder="1" applyAlignment="1">
      <alignment horizontal="justify" wrapText="1"/>
    </xf>
    <xf numFmtId="0" fontId="26" fillId="0" borderId="35" xfId="6" applyFont="1" applyBorder="1" applyAlignment="1">
      <alignment horizontal="center" vertical="center"/>
    </xf>
    <xf numFmtId="1" fontId="23" fillId="0" borderId="9" xfId="12" applyNumberFormat="1" applyFont="1" applyBorder="1" applyAlignment="1">
      <alignment horizontal="center" wrapText="1"/>
    </xf>
    <xf numFmtId="4" fontId="23" fillId="0" borderId="9" xfId="12" applyNumberFormat="1" applyFont="1" applyBorder="1" applyAlignment="1">
      <alignment horizontal="center" wrapText="1"/>
    </xf>
    <xf numFmtId="16" fontId="23" fillId="0" borderId="8" xfId="12" applyNumberFormat="1" applyFont="1" applyBorder="1" applyAlignment="1">
      <alignment horizontal="justify" wrapText="1"/>
    </xf>
    <xf numFmtId="0" fontId="26" fillId="0" borderId="32" xfId="6" applyFont="1" applyBorder="1" applyAlignment="1">
      <alignment horizontal="center" vertical="center"/>
    </xf>
    <xf numFmtId="1" fontId="23" fillId="0" borderId="8" xfId="12" applyNumberFormat="1" applyFont="1" applyFill="1" applyBorder="1" applyAlignment="1">
      <alignment horizontal="center" wrapText="1"/>
    </xf>
    <xf numFmtId="4" fontId="23" fillId="0" borderId="8" xfId="12" applyNumberFormat="1" applyFont="1" applyBorder="1" applyAlignment="1">
      <alignment horizontal="center" wrapText="1"/>
    </xf>
    <xf numFmtId="16" fontId="24" fillId="0" borderId="8" xfId="12" applyNumberFormat="1" applyFont="1" applyBorder="1" applyAlignment="1">
      <alignment horizontal="justify" wrapText="1"/>
    </xf>
    <xf numFmtId="16" fontId="23" fillId="0" borderId="10" xfId="12" applyNumberFormat="1" applyFont="1" applyBorder="1" applyAlignment="1">
      <alignment horizontal="justify" wrapText="1"/>
    </xf>
    <xf numFmtId="1" fontId="23" fillId="0" borderId="10" xfId="12" applyNumberFormat="1" applyFont="1" applyFill="1" applyBorder="1" applyAlignment="1">
      <alignment horizontal="center" wrapText="1"/>
    </xf>
    <xf numFmtId="4" fontId="23" fillId="0" borderId="10" xfId="12" applyNumberFormat="1" applyFont="1" applyBorder="1" applyAlignment="1">
      <alignment horizontal="center" wrapText="1"/>
    </xf>
    <xf numFmtId="16" fontId="23" fillId="0" borderId="9" xfId="12" applyNumberFormat="1" applyFont="1" applyBorder="1" applyAlignment="1">
      <alignment horizontal="justify" wrapText="1"/>
    </xf>
    <xf numFmtId="16" fontId="23" fillId="0" borderId="10" xfId="12" applyNumberFormat="1" applyFont="1" applyFill="1" applyBorder="1" applyAlignment="1">
      <alignment horizontal="justify" wrapText="1"/>
    </xf>
    <xf numFmtId="2" fontId="23" fillId="0" borderId="10" xfId="12" applyNumberFormat="1" applyFont="1" applyBorder="1" applyAlignment="1">
      <alignment horizontal="center" wrapText="1"/>
    </xf>
    <xf numFmtId="16" fontId="23" fillId="0" borderId="29" xfId="12" applyNumberFormat="1" applyFont="1" applyBorder="1" applyAlignment="1">
      <alignment horizontal="justify" wrapText="1"/>
    </xf>
    <xf numFmtId="0" fontId="26" fillId="0" borderId="38" xfId="6" applyFont="1" applyBorder="1" applyAlignment="1">
      <alignment horizontal="center" vertical="center"/>
    </xf>
    <xf numFmtId="0" fontId="26" fillId="0" borderId="29" xfId="6" applyFont="1" applyBorder="1" applyAlignment="1">
      <alignment horizontal="right" vertical="center"/>
    </xf>
    <xf numFmtId="4" fontId="23" fillId="0" borderId="8" xfId="12" applyNumberFormat="1" applyFont="1" applyFill="1" applyBorder="1" applyAlignment="1">
      <alignment horizontal="center" wrapText="1"/>
    </xf>
    <xf numFmtId="0" fontId="26" fillId="0" borderId="29" xfId="6" applyFont="1" applyBorder="1" applyAlignment="1">
      <alignment horizontal="center" vertical="center"/>
    </xf>
    <xf numFmtId="0" fontId="41" fillId="0" borderId="4" xfId="6" applyFont="1" applyBorder="1" applyAlignment="1">
      <alignment vertical="center"/>
    </xf>
    <xf numFmtId="173" fontId="27" fillId="0" borderId="5" xfId="6" applyNumberFormat="1" applyFont="1" applyBorder="1" applyAlignment="1">
      <alignment horizontal="right" vertical="center"/>
    </xf>
    <xf numFmtId="1" fontId="27" fillId="0" borderId="5" xfId="6" applyNumberFormat="1" applyFont="1" applyBorder="1" applyAlignment="1">
      <alignment horizontal="right" vertical="center"/>
    </xf>
    <xf numFmtId="168" fontId="27" fillId="0" borderId="5" xfId="6" applyNumberFormat="1" applyFont="1" applyBorder="1" applyAlignment="1">
      <alignment horizontal="right" vertical="center"/>
    </xf>
    <xf numFmtId="4" fontId="27" fillId="0" borderId="4" xfId="6" applyNumberFormat="1" applyFont="1" applyBorder="1" applyAlignment="1">
      <alignment horizontal="right"/>
    </xf>
    <xf numFmtId="0" fontId="36" fillId="0" borderId="22" xfId="6" applyFont="1" applyBorder="1" applyAlignment="1">
      <alignment horizontal="center" vertical="center"/>
    </xf>
    <xf numFmtId="2" fontId="27" fillId="0" borderId="39" xfId="6" applyNumberFormat="1" applyFont="1" applyBorder="1" applyAlignment="1"/>
    <xf numFmtId="0" fontId="17" fillId="0" borderId="40" xfId="6" applyFont="1" applyBorder="1" applyAlignment="1"/>
    <xf numFmtId="168" fontId="32" fillId="5" borderId="41" xfId="6" applyNumberFormat="1" applyFont="1" applyFill="1" applyBorder="1" applyAlignment="1"/>
    <xf numFmtId="0" fontId="36" fillId="0" borderId="42" xfId="6" applyFont="1" applyBorder="1" applyAlignment="1">
      <alignment horizontal="center" vertical="center"/>
    </xf>
    <xf numFmtId="2" fontId="27" fillId="0" borderId="43" xfId="6" applyNumberFormat="1" applyFont="1" applyBorder="1" applyAlignment="1"/>
    <xf numFmtId="0" fontId="17" fillId="0" borderId="44" xfId="6" applyFont="1" applyBorder="1" applyAlignment="1"/>
    <xf numFmtId="168" fontId="32" fillId="5" borderId="45" xfId="6" applyNumberFormat="1" applyFont="1" applyFill="1" applyBorder="1" applyAlignment="1"/>
    <xf numFmtId="0" fontId="36" fillId="0" borderId="37" xfId="6" applyFont="1" applyBorder="1" applyAlignment="1">
      <alignment horizontal="center" vertical="center"/>
    </xf>
    <xf numFmtId="0" fontId="10" fillId="0" borderId="21" xfId="6" applyFont="1" applyBorder="1" applyAlignment="1"/>
    <xf numFmtId="0" fontId="35" fillId="0" borderId="0" xfId="6" applyFont="1" applyBorder="1" applyAlignment="1"/>
    <xf numFmtId="0" fontId="36" fillId="0" borderId="23" xfId="6" applyFont="1" applyBorder="1" applyAlignment="1">
      <alignment horizontal="left" vertical="center"/>
    </xf>
    <xf numFmtId="0" fontId="41" fillId="0" borderId="39" xfId="6" applyFont="1" applyBorder="1" applyAlignment="1">
      <alignment vertical="center"/>
    </xf>
    <xf numFmtId="0" fontId="41" fillId="0" borderId="40" xfId="6" applyFont="1" applyBorder="1" applyAlignment="1">
      <alignment vertical="center"/>
    </xf>
    <xf numFmtId="0" fontId="41" fillId="0" borderId="41" xfId="6" applyFont="1" applyBorder="1" applyAlignment="1">
      <alignment vertical="center"/>
    </xf>
    <xf numFmtId="0" fontId="41" fillId="0" borderId="42" xfId="6" applyFont="1" applyBorder="1" applyAlignment="1">
      <alignment horizontal="left" vertical="center"/>
    </xf>
    <xf numFmtId="0" fontId="26" fillId="0" borderId="42" xfId="6" applyFont="1" applyBorder="1" applyAlignment="1">
      <alignment horizontal="left" vertical="center"/>
    </xf>
    <xf numFmtId="0" fontId="17" fillId="0" borderId="42" xfId="6" applyFont="1" applyBorder="1" applyAlignment="1">
      <alignment horizontal="center" vertical="center"/>
    </xf>
    <xf numFmtId="0" fontId="41" fillId="0" borderId="21" xfId="6" applyFont="1" applyBorder="1" applyAlignment="1">
      <alignment vertical="center"/>
    </xf>
    <xf numFmtId="0" fontId="41" fillId="0" borderId="0" xfId="6" applyFont="1" applyBorder="1" applyAlignment="1">
      <alignment vertical="center"/>
    </xf>
    <xf numFmtId="0" fontId="17" fillId="0" borderId="16" xfId="6" applyFont="1" applyBorder="1" applyAlignment="1">
      <alignment horizontal="center" vertical="center"/>
    </xf>
    <xf numFmtId="0" fontId="27" fillId="0" borderId="8" xfId="6" applyFont="1" applyBorder="1" applyAlignment="1">
      <alignment vertical="center"/>
    </xf>
    <xf numFmtId="3" fontId="23" fillId="0" borderId="9" xfId="11" applyNumberFormat="1" applyFont="1" applyBorder="1" applyAlignment="1">
      <alignment horizontal="left" wrapText="1"/>
    </xf>
    <xf numFmtId="0" fontId="26" fillId="0" borderId="32" xfId="6" applyFont="1" applyBorder="1" applyAlignment="1">
      <alignment horizontal="center" vertical="center" wrapText="1"/>
    </xf>
    <xf numFmtId="2" fontId="26" fillId="0" borderId="8" xfId="6" applyNumberFormat="1" applyFont="1" applyBorder="1" applyAlignment="1">
      <alignment horizontal="right" vertical="center"/>
    </xf>
    <xf numFmtId="0" fontId="27" fillId="0" borderId="8" xfId="6" applyFont="1" applyBorder="1" applyAlignment="1">
      <alignment vertical="center" wrapText="1"/>
    </xf>
    <xf numFmtId="0" fontId="26" fillId="0" borderId="8" xfId="6" applyFont="1" applyBorder="1" applyAlignment="1">
      <alignment vertical="center" wrapText="1"/>
    </xf>
    <xf numFmtId="0" fontId="26" fillId="0" borderId="8" xfId="6" applyFont="1" applyBorder="1" applyAlignment="1">
      <alignment horizontal="center" vertical="center" wrapText="1"/>
    </xf>
    <xf numFmtId="0" fontId="6" fillId="6" borderId="8" xfId="11" applyFont="1" applyFill="1" applyBorder="1"/>
    <xf numFmtId="0" fontId="23" fillId="0" borderId="8" xfId="11" applyNumberFormat="1" applyFont="1" applyBorder="1" applyAlignment="1">
      <alignment horizontal="center" wrapText="1"/>
    </xf>
    <xf numFmtId="1" fontId="23" fillId="0" borderId="8" xfId="11" applyNumberFormat="1" applyFont="1" applyBorder="1" applyAlignment="1">
      <alignment horizontal="center"/>
    </xf>
    <xf numFmtId="2" fontId="23" fillId="0" borderId="8" xfId="11" applyNumberFormat="1" applyFont="1" applyBorder="1"/>
    <xf numFmtId="0" fontId="24" fillId="6" borderId="8" xfId="11" applyFont="1" applyFill="1" applyBorder="1"/>
    <xf numFmtId="0" fontId="45" fillId="6" borderId="8" xfId="11" applyFont="1" applyFill="1" applyBorder="1"/>
    <xf numFmtId="0" fontId="45" fillId="6" borderId="8" xfId="11" applyFont="1" applyFill="1" applyBorder="1" applyAlignment="1">
      <alignment wrapText="1"/>
    </xf>
    <xf numFmtId="0" fontId="25" fillId="0" borderId="34" xfId="6" applyFont="1" applyBorder="1" applyAlignment="1"/>
    <xf numFmtId="0" fontId="25" fillId="0" borderId="25" xfId="6" applyFont="1" applyBorder="1" applyAlignment="1"/>
    <xf numFmtId="168" fontId="32" fillId="5" borderId="46" xfId="6" applyNumberFormat="1" applyFont="1" applyFill="1" applyBorder="1" applyAlignment="1"/>
    <xf numFmtId="0" fontId="36" fillId="0" borderId="9" xfId="6" applyFont="1" applyBorder="1" applyAlignment="1">
      <alignment horizontal="center" vertical="center"/>
    </xf>
    <xf numFmtId="2" fontId="27" fillId="0" borderId="47" xfId="6" applyNumberFormat="1" applyFont="1" applyBorder="1" applyAlignment="1"/>
    <xf numFmtId="0" fontId="25" fillId="0" borderId="48" xfId="6" applyFont="1" applyBorder="1" applyAlignment="1"/>
    <xf numFmtId="168" fontId="32" fillId="5" borderId="38" xfId="6" applyNumberFormat="1" applyFont="1" applyFill="1" applyBorder="1" applyAlignment="1"/>
    <xf numFmtId="0" fontId="36" fillId="0" borderId="29" xfId="6" applyFont="1" applyBorder="1" applyAlignment="1">
      <alignment horizontal="center" vertical="center"/>
    </xf>
    <xf numFmtId="0" fontId="17" fillId="0" borderId="0" xfId="6" applyFont="1" applyBorder="1" applyAlignment="1">
      <alignment horizontal="left" vertical="center"/>
    </xf>
    <xf numFmtId="0" fontId="26" fillId="0" borderId="8" xfId="6" applyFont="1" applyFill="1" applyBorder="1" applyAlignment="1">
      <alignment horizontal="center" vertical="center" wrapText="1"/>
    </xf>
    <xf numFmtId="0" fontId="23" fillId="2" borderId="8" xfId="11" applyFont="1" applyFill="1" applyBorder="1" applyAlignment="1"/>
    <xf numFmtId="16" fontId="12" fillId="0" borderId="36" xfId="13" applyNumberFormat="1" applyFont="1" applyBorder="1" applyAlignment="1">
      <alignment horizontal="justify" wrapText="1"/>
    </xf>
    <xf numFmtId="168" fontId="26" fillId="0" borderId="8" xfId="6" applyNumberFormat="1" applyFont="1" applyFill="1" applyBorder="1" applyAlignment="1">
      <alignment horizontal="right" vertical="center"/>
    </xf>
    <xf numFmtId="0" fontId="45" fillId="6" borderId="8" xfId="11" applyFont="1" applyFill="1" applyBorder="1" applyAlignment="1">
      <alignment horizontal="left" vertical="center"/>
    </xf>
    <xf numFmtId="0" fontId="45" fillId="6" borderId="8" xfId="11" applyFont="1" applyFill="1" applyBorder="1" applyAlignment="1">
      <alignment horizontal="justify"/>
    </xf>
    <xf numFmtId="0" fontId="24" fillId="0" borderId="30" xfId="11" applyFont="1" applyFill="1" applyBorder="1" applyAlignment="1">
      <alignment horizontal="justify" wrapText="1"/>
    </xf>
    <xf numFmtId="0" fontId="26" fillId="0" borderId="8" xfId="6" applyFont="1" applyFill="1" applyBorder="1" applyAlignment="1">
      <alignment horizontal="left" vertical="center" wrapText="1"/>
    </xf>
    <xf numFmtId="0" fontId="23" fillId="0" borderId="30" xfId="11" applyFont="1" applyFill="1" applyBorder="1" applyAlignment="1">
      <alignment horizontal="justify" wrapText="1"/>
    </xf>
    <xf numFmtId="0" fontId="26" fillId="0" borderId="10" xfId="6" applyFont="1" applyFill="1" applyBorder="1" applyAlignment="1">
      <alignment horizontal="center" vertical="center" wrapText="1"/>
    </xf>
    <xf numFmtId="0" fontId="23" fillId="0" borderId="8" xfId="11" applyFont="1" applyFill="1" applyBorder="1" applyAlignment="1">
      <alignment horizontal="left" vertical="center" wrapText="1"/>
    </xf>
    <xf numFmtId="0" fontId="23" fillId="6" borderId="8" xfId="11" applyFont="1" applyFill="1" applyBorder="1" applyAlignment="1">
      <alignment horizontal="left" vertical="center" wrapText="1"/>
    </xf>
    <xf numFmtId="0" fontId="23" fillId="6" borderId="10" xfId="11" applyFont="1" applyFill="1" applyBorder="1"/>
    <xf numFmtId="0" fontId="26" fillId="0" borderId="10" xfId="6" applyFont="1" applyFill="1" applyBorder="1" applyAlignment="1">
      <alignment horizontal="left" vertical="center" wrapText="1"/>
    </xf>
    <xf numFmtId="0" fontId="26" fillId="0" borderId="10" xfId="6" applyFont="1" applyFill="1" applyBorder="1" applyAlignment="1">
      <alignment horizontal="right" vertical="center"/>
    </xf>
    <xf numFmtId="2" fontId="27" fillId="0" borderId="17" xfId="6" applyNumberFormat="1" applyFont="1" applyFill="1" applyBorder="1" applyAlignment="1"/>
    <xf numFmtId="0" fontId="25" fillId="0" borderId="34" xfId="6" applyFont="1" applyFill="1" applyBorder="1" applyAlignment="1"/>
    <xf numFmtId="0" fontId="36" fillId="0" borderId="7" xfId="6" applyFont="1" applyFill="1" applyBorder="1" applyAlignment="1">
      <alignment horizontal="center" vertical="center"/>
    </xf>
    <xf numFmtId="2" fontId="27" fillId="0" borderId="26" xfId="6" applyNumberFormat="1" applyFont="1" applyFill="1" applyBorder="1" applyAlignment="1"/>
    <xf numFmtId="0" fontId="25" fillId="0" borderId="27" xfId="6" applyFont="1" applyFill="1" applyBorder="1" applyAlignment="1"/>
    <xf numFmtId="0" fontId="36" fillId="0" borderId="11" xfId="6" applyFont="1" applyFill="1" applyBorder="1" applyAlignment="1">
      <alignment horizontal="center" vertical="center"/>
    </xf>
    <xf numFmtId="2" fontId="27" fillId="0" borderId="0" xfId="6" applyNumberFormat="1" applyFont="1" applyBorder="1" applyAlignment="1"/>
    <xf numFmtId="0" fontId="36" fillId="0" borderId="0" xfId="6" applyFont="1" applyBorder="1" applyAlignment="1">
      <alignment horizontal="center" vertical="center"/>
    </xf>
    <xf numFmtId="0" fontId="17" fillId="7" borderId="19" xfId="6" applyFont="1" applyFill="1" applyBorder="1" applyAlignment="1">
      <alignment vertical="center" wrapText="1"/>
    </xf>
    <xf numFmtId="0" fontId="28" fillId="7" borderId="49" xfId="6" applyFont="1" applyFill="1" applyBorder="1" applyAlignment="1"/>
    <xf numFmtId="0" fontId="28" fillId="7" borderId="15" xfId="6" applyFont="1" applyFill="1" applyBorder="1" applyAlignment="1"/>
    <xf numFmtId="0" fontId="28" fillId="7" borderId="14" xfId="6" applyFont="1" applyFill="1" applyBorder="1" applyAlignment="1"/>
    <xf numFmtId="0" fontId="28" fillId="7" borderId="13" xfId="6" applyFont="1" applyFill="1" applyBorder="1" applyAlignment="1"/>
    <xf numFmtId="0" fontId="17" fillId="7" borderId="3" xfId="6" applyFont="1" applyFill="1" applyBorder="1" applyAlignment="1">
      <alignment vertical="center" wrapText="1"/>
    </xf>
    <xf numFmtId="0" fontId="17" fillId="7" borderId="1" xfId="6" applyFont="1" applyFill="1" applyBorder="1" applyAlignment="1">
      <alignment horizontal="center" vertical="center" wrapText="1"/>
    </xf>
    <xf numFmtId="173" fontId="17" fillId="7" borderId="7" xfId="6" applyNumberFormat="1" applyFont="1" applyFill="1" applyBorder="1" applyAlignment="1">
      <alignment horizontal="left" vertical="center"/>
    </xf>
    <xf numFmtId="0" fontId="17" fillId="7" borderId="35" xfId="6" applyFont="1" applyFill="1" applyBorder="1" applyAlignment="1">
      <alignment horizontal="left" vertical="center"/>
    </xf>
    <xf numFmtId="173" fontId="17" fillId="7" borderId="7" xfId="6" applyNumberFormat="1" applyFont="1" applyFill="1" applyBorder="1" applyAlignment="1">
      <alignment horizontal="right" vertical="center"/>
    </xf>
    <xf numFmtId="3" fontId="17" fillId="7" borderId="7" xfId="6" applyNumberFormat="1" applyFont="1" applyFill="1" applyBorder="1" applyAlignment="1">
      <alignment horizontal="right" vertical="center"/>
    </xf>
    <xf numFmtId="182" fontId="17" fillId="7" borderId="7" xfId="6" applyNumberFormat="1" applyFont="1" applyFill="1" applyBorder="1" applyAlignment="1">
      <alignment horizontal="right" vertical="center"/>
    </xf>
    <xf numFmtId="0" fontId="17" fillId="7" borderId="7" xfId="6" applyFont="1" applyFill="1" applyBorder="1" applyAlignment="1">
      <alignment horizontal="right" vertical="center"/>
    </xf>
    <xf numFmtId="9" fontId="17" fillId="7" borderId="7" xfId="6" applyNumberFormat="1" applyFont="1" applyFill="1" applyBorder="1" applyAlignment="1">
      <alignment horizontal="right" vertical="center"/>
    </xf>
    <xf numFmtId="0" fontId="17" fillId="7" borderId="8" xfId="6" applyFont="1" applyFill="1" applyBorder="1" applyAlignment="1">
      <alignment vertical="center" wrapText="1"/>
    </xf>
    <xf numFmtId="0" fontId="17" fillId="7" borderId="30" xfId="6" applyFont="1" applyFill="1" applyBorder="1" applyAlignment="1">
      <alignment vertical="center" wrapText="1"/>
    </xf>
    <xf numFmtId="173" fontId="17" fillId="7" borderId="8" xfId="6" applyNumberFormat="1" applyFont="1" applyFill="1" applyBorder="1" applyAlignment="1">
      <alignment horizontal="right" vertical="center"/>
    </xf>
    <xf numFmtId="3" fontId="17" fillId="7" borderId="8" xfId="6" applyNumberFormat="1" applyFont="1" applyFill="1" applyBorder="1" applyAlignment="1">
      <alignment horizontal="right" vertical="center"/>
    </xf>
    <xf numFmtId="182" fontId="17" fillId="7" borderId="8" xfId="6" applyNumberFormat="1" applyFont="1" applyFill="1" applyBorder="1" applyAlignment="1">
      <alignment horizontal="right" vertical="center"/>
    </xf>
    <xf numFmtId="0" fontId="17" fillId="7" borderId="8" xfId="6" applyFont="1" applyFill="1" applyBorder="1" applyAlignment="1">
      <alignment horizontal="right" vertical="center"/>
    </xf>
    <xf numFmtId="9" fontId="17" fillId="7" borderId="8" xfId="6" applyNumberFormat="1" applyFont="1" applyFill="1" applyBorder="1" applyAlignment="1">
      <alignment horizontal="right" vertical="center"/>
    </xf>
    <xf numFmtId="0" fontId="17" fillId="7" borderId="8" xfId="6" applyFont="1" applyFill="1" applyBorder="1" applyAlignment="1">
      <alignment horizontal="left" vertical="center"/>
    </xf>
    <xf numFmtId="0" fontId="17" fillId="7" borderId="11" xfId="6" applyFont="1" applyFill="1" applyBorder="1" applyAlignment="1">
      <alignment horizontal="left" vertical="center"/>
    </xf>
    <xf numFmtId="173" fontId="17" fillId="7" borderId="11" xfId="6" applyNumberFormat="1" applyFont="1" applyFill="1" applyBorder="1" applyAlignment="1">
      <alignment horizontal="right" vertical="center"/>
    </xf>
    <xf numFmtId="3" fontId="17" fillId="7" borderId="11" xfId="6" applyNumberFormat="1" applyFont="1" applyFill="1" applyBorder="1" applyAlignment="1">
      <alignment horizontal="right" vertical="center"/>
    </xf>
    <xf numFmtId="182" fontId="17" fillId="7" borderId="11" xfId="6" applyNumberFormat="1" applyFont="1" applyFill="1" applyBorder="1" applyAlignment="1">
      <alignment horizontal="right" vertical="center"/>
    </xf>
    <xf numFmtId="0" fontId="17" fillId="7" borderId="11" xfId="6" applyFont="1" applyFill="1" applyBorder="1" applyAlignment="1">
      <alignment horizontal="right" vertical="center"/>
    </xf>
    <xf numFmtId="9" fontId="17" fillId="7" borderId="11" xfId="6" applyNumberFormat="1" applyFont="1" applyFill="1" applyBorder="1" applyAlignment="1">
      <alignment horizontal="right" vertical="center"/>
    </xf>
    <xf numFmtId="0" fontId="28" fillId="7" borderId="1" xfId="6" applyFont="1" applyFill="1" applyBorder="1" applyAlignment="1">
      <alignment horizontal="left" vertical="center"/>
    </xf>
    <xf numFmtId="173" fontId="28" fillId="7" borderId="1" xfId="6" applyNumberFormat="1" applyFont="1" applyFill="1" applyBorder="1" applyAlignment="1">
      <alignment horizontal="right" vertical="center"/>
    </xf>
    <xf numFmtId="3" fontId="28" fillId="7" borderId="1" xfId="6" applyNumberFormat="1" applyFont="1" applyFill="1" applyBorder="1" applyAlignment="1">
      <alignment horizontal="right" vertical="center"/>
    </xf>
    <xf numFmtId="9" fontId="28" fillId="7" borderId="1" xfId="6" applyNumberFormat="1" applyFont="1" applyFill="1" applyBorder="1" applyAlignment="1">
      <alignment horizontal="right" vertical="center"/>
    </xf>
    <xf numFmtId="0" fontId="28" fillId="7" borderId="1" xfId="6" applyFont="1" applyFill="1" applyBorder="1" applyAlignment="1">
      <alignment horizontal="right" vertical="center"/>
    </xf>
    <xf numFmtId="0" fontId="3" fillId="0" borderId="0" xfId="6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3" fillId="0" borderId="1" xfId="6" applyFont="1" applyBorder="1" applyAlignment="1">
      <alignment horizontal="left" vertical="center"/>
    </xf>
    <xf numFmtId="0" fontId="3" fillId="0" borderId="13" xfId="6" applyFont="1" applyBorder="1" applyAlignment="1">
      <alignment horizontal="left" vertical="center"/>
    </xf>
    <xf numFmtId="173" fontId="7" fillId="0" borderId="1" xfId="6" applyNumberFormat="1" applyFont="1" applyBorder="1" applyAlignment="1">
      <alignment horizontal="right" vertical="center"/>
    </xf>
    <xf numFmtId="168" fontId="7" fillId="0" borderId="1" xfId="6" applyNumberFormat="1" applyFont="1" applyBorder="1" applyAlignment="1">
      <alignment horizontal="right" vertical="center"/>
    </xf>
    <xf numFmtId="0" fontId="13" fillId="0" borderId="0" xfId="6"/>
    <xf numFmtId="0" fontId="47" fillId="0" borderId="0" xfId="12" applyFont="1" applyFill="1" applyBorder="1" applyAlignment="1"/>
    <xf numFmtId="0" fontId="13" fillId="0" borderId="0" xfId="6" applyFill="1"/>
    <xf numFmtId="0" fontId="42" fillId="0" borderId="0" xfId="12" applyFont="1" applyFill="1" applyBorder="1"/>
    <xf numFmtId="0" fontId="50" fillId="0" borderId="7" xfId="12" applyFont="1" applyFill="1" applyBorder="1"/>
    <xf numFmtId="171" fontId="50" fillId="0" borderId="7" xfId="12" applyNumberFormat="1" applyFont="1" applyFill="1" applyBorder="1"/>
    <xf numFmtId="178" fontId="50" fillId="0" borderId="7" xfId="12" applyNumberFormat="1" applyFont="1" applyFill="1" applyBorder="1"/>
    <xf numFmtId="178" fontId="50" fillId="0" borderId="0" xfId="12" applyNumberFormat="1" applyFont="1" applyFill="1" applyBorder="1"/>
    <xf numFmtId="171" fontId="50" fillId="0" borderId="0" xfId="12" applyNumberFormat="1" applyFont="1" applyFill="1" applyBorder="1"/>
    <xf numFmtId="171" fontId="42" fillId="0" borderId="0" xfId="12" applyNumberFormat="1" applyFont="1" applyFill="1" applyBorder="1"/>
    <xf numFmtId="171" fontId="50" fillId="0" borderId="8" xfId="12" applyNumberFormat="1" applyFont="1" applyFill="1" applyBorder="1"/>
    <xf numFmtId="178" fontId="50" fillId="0" borderId="8" xfId="12" applyNumberFormat="1" applyFont="1" applyFill="1" applyBorder="1"/>
    <xf numFmtId="0" fontId="50" fillId="0" borderId="11" xfId="12" applyFont="1" applyFill="1" applyBorder="1"/>
    <xf numFmtId="171" fontId="50" fillId="0" borderId="11" xfId="12" applyNumberFormat="1" applyFont="1" applyFill="1" applyBorder="1"/>
    <xf numFmtId="178" fontId="50" fillId="0" borderId="11" xfId="12" applyNumberFormat="1" applyFont="1" applyFill="1" applyBorder="1"/>
    <xf numFmtId="0" fontId="43" fillId="0" borderId="0" xfId="12" applyFont="1" applyFill="1" applyBorder="1" applyAlignment="1">
      <alignment horizontal="center"/>
    </xf>
    <xf numFmtId="0" fontId="12" fillId="0" borderId="0" xfId="15" applyFont="1"/>
    <xf numFmtId="0" fontId="12" fillId="0" borderId="0" xfId="15" applyFont="1" applyAlignment="1"/>
    <xf numFmtId="173" fontId="12" fillId="0" borderId="0" xfId="15" applyNumberFormat="1" applyFont="1"/>
    <xf numFmtId="0" fontId="27" fillId="0" borderId="0" xfId="15" applyFont="1"/>
    <xf numFmtId="0" fontId="11" fillId="0" borderId="1" xfId="15" applyFont="1" applyBorder="1"/>
    <xf numFmtId="1" fontId="11" fillId="0" borderId="1" xfId="15" applyNumberFormat="1" applyFont="1" applyBorder="1"/>
    <xf numFmtId="0" fontId="12" fillId="0" borderId="7" xfId="15" applyFont="1" applyBorder="1" applyAlignment="1">
      <alignment wrapText="1"/>
    </xf>
    <xf numFmtId="0" fontId="12" fillId="11" borderId="7" xfId="15" applyFont="1" applyFill="1" applyBorder="1"/>
    <xf numFmtId="1" fontId="11" fillId="0" borderId="7" xfId="15" applyNumberFormat="1" applyFont="1" applyBorder="1"/>
    <xf numFmtId="0" fontId="12" fillId="0" borderId="8" xfId="15" applyFont="1" applyBorder="1" applyAlignment="1">
      <alignment wrapText="1"/>
    </xf>
    <xf numFmtId="0" fontId="12" fillId="11" borderId="8" xfId="15" applyFont="1" applyFill="1" applyBorder="1"/>
    <xf numFmtId="1" fontId="11" fillId="0" borderId="8" xfId="15" applyNumberFormat="1" applyFont="1" applyBorder="1"/>
    <xf numFmtId="0" fontId="12" fillId="0" borderId="11" xfId="15" applyFont="1" applyBorder="1" applyAlignment="1">
      <alignment wrapText="1"/>
    </xf>
    <xf numFmtId="0" fontId="12" fillId="0" borderId="11" xfId="15" applyFont="1" applyBorder="1"/>
    <xf numFmtId="1" fontId="11" fillId="0" borderId="11" xfId="15" applyNumberFormat="1" applyFont="1" applyBorder="1"/>
    <xf numFmtId="0" fontId="12" fillId="0" borderId="0" xfId="15" applyFont="1" applyBorder="1"/>
    <xf numFmtId="0" fontId="12" fillId="0" borderId="1" xfId="15" applyFont="1" applyBorder="1"/>
    <xf numFmtId="173" fontId="11" fillId="0" borderId="1" xfId="15" applyNumberFormat="1" applyFont="1" applyBorder="1"/>
    <xf numFmtId="173" fontId="12" fillId="11" borderId="8" xfId="15" applyNumberFormat="1" applyFont="1" applyFill="1" applyBorder="1"/>
    <xf numFmtId="0" fontId="12" fillId="0" borderId="8" xfId="15" applyFont="1" applyBorder="1"/>
    <xf numFmtId="0" fontId="12" fillId="0" borderId="0" xfId="6" applyFont="1" applyBorder="1" applyAlignment="1">
      <alignment horizontal="left" vertical="center" wrapText="1"/>
    </xf>
    <xf numFmtId="3" fontId="12" fillId="0" borderId="1" xfId="6" applyNumberFormat="1" applyFont="1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29" fillId="0" borderId="0" xfId="0" applyFont="1"/>
    <xf numFmtId="0" fontId="3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3" fillId="3" borderId="0" xfId="0" applyFont="1" applyFill="1"/>
    <xf numFmtId="4" fontId="3" fillId="0" borderId="0" xfId="0" applyNumberFormat="1" applyFont="1"/>
    <xf numFmtId="0" fontId="0" fillId="0" borderId="0" xfId="0"/>
    <xf numFmtId="0" fontId="27" fillId="0" borderId="0" xfId="6" applyFont="1" applyAlignment="1">
      <alignment horizontal="center"/>
    </xf>
    <xf numFmtId="0" fontId="12" fillId="0" borderId="1" xfId="6" applyFont="1" applyBorder="1" applyAlignment="1">
      <alignment horizontal="center" vertical="center" wrapText="1"/>
    </xf>
    <xf numFmtId="0" fontId="12" fillId="0" borderId="12" xfId="6" applyFont="1" applyBorder="1" applyAlignment="1">
      <alignment horizontal="center" vertical="center" wrapText="1"/>
    </xf>
    <xf numFmtId="0" fontId="37" fillId="0" borderId="0" xfId="6" applyFont="1" applyAlignment="1">
      <alignment horizontal="center"/>
    </xf>
    <xf numFmtId="1" fontId="23" fillId="0" borderId="8" xfId="12" applyNumberFormat="1" applyFont="1" applyFill="1" applyBorder="1" applyAlignment="1">
      <alignment horizontal="center" vertical="center" wrapText="1"/>
    </xf>
    <xf numFmtId="4" fontId="23" fillId="0" borderId="8" xfId="12" applyNumberFormat="1" applyFont="1" applyBorder="1" applyAlignment="1">
      <alignment horizontal="center" vertical="center" wrapText="1"/>
    </xf>
    <xf numFmtId="0" fontId="45" fillId="11" borderId="8" xfId="11" applyFont="1" applyFill="1" applyBorder="1" applyAlignment="1">
      <alignment horizontal="left" vertical="center"/>
    </xf>
    <xf numFmtId="0" fontId="45" fillId="11" borderId="8" xfId="11" applyFont="1" applyFill="1" applyBorder="1" applyAlignment="1">
      <alignment horizontal="justify" vertical="center"/>
    </xf>
    <xf numFmtId="0" fontId="23" fillId="6" borderId="30" xfId="11" applyFont="1" applyFill="1" applyBorder="1" applyAlignment="1">
      <alignment wrapText="1"/>
    </xf>
    <xf numFmtId="0" fontId="24" fillId="6" borderId="30" xfId="11" applyFont="1" applyFill="1" applyBorder="1" applyAlignment="1">
      <alignment wrapText="1"/>
    </xf>
    <xf numFmtId="173" fontId="27" fillId="0" borderId="5" xfId="6" applyNumberFormat="1" applyFont="1" applyBorder="1" applyAlignment="1">
      <alignment horizontal="center" vertical="center"/>
    </xf>
    <xf numFmtId="0" fontId="5" fillId="0" borderId="1" xfId="6" applyFont="1" applyFill="1" applyBorder="1" applyAlignment="1">
      <alignment horizontal="center"/>
    </xf>
    <xf numFmtId="1" fontId="5" fillId="0" borderId="1" xfId="6" applyNumberFormat="1" applyFont="1" applyFill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169" fontId="5" fillId="0" borderId="1" xfId="6" applyNumberFormat="1" applyFont="1" applyFill="1" applyBorder="1" applyAlignment="1">
      <alignment horizontal="center"/>
    </xf>
    <xf numFmtId="168" fontId="5" fillId="0" borderId="1" xfId="6" applyNumberFormat="1" applyFont="1" applyFill="1" applyBorder="1" applyAlignment="1">
      <alignment horizontal="center"/>
    </xf>
    <xf numFmtId="3" fontId="38" fillId="0" borderId="1" xfId="6" applyNumberFormat="1" applyFont="1" applyFill="1" applyBorder="1" applyAlignment="1">
      <alignment horizontal="center"/>
    </xf>
    <xf numFmtId="173" fontId="5" fillId="0" borderId="1" xfId="6" applyNumberFormat="1" applyFont="1" applyFill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1" fontId="12" fillId="11" borderId="8" xfId="15" applyNumberFormat="1" applyFont="1" applyFill="1" applyBorder="1"/>
    <xf numFmtId="1" fontId="12" fillId="11" borderId="7" xfId="15" applyNumberFormat="1" applyFont="1" applyFill="1" applyBorder="1"/>
    <xf numFmtId="1" fontId="12" fillId="0" borderId="11" xfId="15" applyNumberFormat="1" applyFont="1" applyBorder="1"/>
    <xf numFmtId="1" fontId="12" fillId="0" borderId="0" xfId="15" applyNumberFormat="1" applyFont="1" applyBorder="1"/>
    <xf numFmtId="173" fontId="11" fillId="0" borderId="0" xfId="15" applyNumberFormat="1" applyFont="1" applyBorder="1"/>
    <xf numFmtId="0" fontId="14" fillId="0" borderId="1" xfId="6" applyFont="1" applyBorder="1" applyAlignment="1">
      <alignment horizontal="left" wrapText="1"/>
    </xf>
    <xf numFmtId="0" fontId="17" fillId="0" borderId="1" xfId="0" applyFont="1" applyBorder="1"/>
    <xf numFmtId="3" fontId="17" fillId="0" borderId="1" xfId="0" applyNumberFormat="1" applyFont="1" applyBorder="1"/>
    <xf numFmtId="3" fontId="3" fillId="0" borderId="0" xfId="0" applyNumberFormat="1" applyFont="1"/>
    <xf numFmtId="0" fontId="26" fillId="0" borderId="9" xfId="6" applyFont="1" applyBorder="1" applyAlignment="1">
      <alignment horizontal="center" vertical="center"/>
    </xf>
    <xf numFmtId="168" fontId="12" fillId="0" borderId="8" xfId="6" applyNumberFormat="1" applyFont="1" applyBorder="1" applyAlignment="1">
      <alignment horizontal="right" vertical="center"/>
    </xf>
    <xf numFmtId="0" fontId="12" fillId="0" borderId="8" xfId="6" applyFont="1" applyBorder="1" applyAlignment="1">
      <alignment horizontal="right" vertical="center"/>
    </xf>
    <xf numFmtId="0" fontId="0" fillId="0" borderId="1" xfId="6" applyFont="1" applyBorder="1" applyAlignment="1">
      <alignment wrapText="1"/>
    </xf>
    <xf numFmtId="0" fontId="26" fillId="0" borderId="9" xfId="6" applyFont="1" applyBorder="1" applyAlignment="1">
      <alignment horizontal="right" vertical="center"/>
    </xf>
    <xf numFmtId="0" fontId="57" fillId="0" borderId="8" xfId="11" applyFont="1" applyBorder="1" applyAlignment="1">
      <alignment vertical="center"/>
    </xf>
    <xf numFmtId="2" fontId="57" fillId="0" borderId="8" xfId="11" applyNumberFormat="1" applyFont="1" applyBorder="1" applyAlignment="1">
      <alignment vertical="center"/>
    </xf>
    <xf numFmtId="0" fontId="57" fillId="0" borderId="8" xfId="11" applyFont="1" applyFill="1" applyBorder="1" applyAlignment="1">
      <alignment vertical="center"/>
    </xf>
    <xf numFmtId="0" fontId="174" fillId="0" borderId="8" xfId="11" applyFont="1" applyFill="1" applyBorder="1" applyAlignment="1">
      <alignment vertical="center"/>
    </xf>
    <xf numFmtId="0" fontId="57" fillId="0" borderId="10" xfId="11" applyFont="1" applyBorder="1" applyAlignment="1">
      <alignment vertical="center"/>
    </xf>
    <xf numFmtId="0" fontId="57" fillId="0" borderId="9" xfId="11" applyFont="1" applyBorder="1" applyAlignment="1">
      <alignment vertical="center"/>
    </xf>
    <xf numFmtId="2" fontId="57" fillId="0" borderId="8" xfId="11" applyNumberFormat="1" applyFont="1" applyFill="1" applyBorder="1" applyAlignment="1">
      <alignment vertical="center"/>
    </xf>
    <xf numFmtId="0" fontId="57" fillId="0" borderId="9" xfId="11" applyFont="1" applyFill="1" applyBorder="1" applyAlignment="1">
      <alignment vertical="center"/>
    </xf>
    <xf numFmtId="0" fontId="50" fillId="0" borderId="8" xfId="12" applyFont="1" applyFill="1" applyBorder="1" applyAlignment="1">
      <alignment wrapText="1"/>
    </xf>
    <xf numFmtId="0" fontId="175" fillId="0" borderId="9" xfId="14" applyFont="1" applyFill="1" applyBorder="1" applyAlignment="1">
      <alignment vertical="center"/>
    </xf>
    <xf numFmtId="2" fontId="175" fillId="0" borderId="9" xfId="14" applyNumberFormat="1" applyFont="1" applyFill="1" applyBorder="1" applyAlignment="1">
      <alignment vertical="center"/>
    </xf>
    <xf numFmtId="0" fontId="50" fillId="0" borderId="8" xfId="11" applyFont="1" applyFill="1" applyBorder="1" applyAlignment="1">
      <alignment vertical="center"/>
    </xf>
    <xf numFmtId="49" fontId="25" fillId="0" borderId="1" xfId="6" applyNumberFormat="1" applyFont="1" applyBorder="1" applyAlignment="1">
      <alignment horizontal="center" vertical="center"/>
    </xf>
    <xf numFmtId="49" fontId="14" fillId="0" borderId="12" xfId="6" applyNumberFormat="1" applyFont="1" applyBorder="1" applyAlignment="1">
      <alignment horizontal="center" vertical="center"/>
    </xf>
    <xf numFmtId="4" fontId="17" fillId="0" borderId="0" xfId="0" applyNumberFormat="1" applyFont="1" applyAlignment="1">
      <alignment horizontal="center"/>
    </xf>
    <xf numFmtId="4" fontId="32" fillId="0" borderId="0" xfId="0" applyNumberFormat="1" applyFont="1" applyAlignment="1">
      <alignment horizontal="center"/>
    </xf>
    <xf numFmtId="0" fontId="27" fillId="0" borderId="0" xfId="6" applyFont="1" applyAlignment="1">
      <alignment horizontal="center"/>
    </xf>
    <xf numFmtId="0" fontId="12" fillId="0" borderId="1" xfId="6" applyFont="1" applyBorder="1" applyAlignment="1">
      <alignment horizontal="center" vertical="center" wrapText="1"/>
    </xf>
    <xf numFmtId="0" fontId="12" fillId="0" borderId="12" xfId="6" applyFont="1" applyBorder="1" applyAlignment="1">
      <alignment horizontal="center" vertical="center" wrapText="1"/>
    </xf>
    <xf numFmtId="2" fontId="28" fillId="0" borderId="0" xfId="0" applyNumberFormat="1" applyFont="1" applyAlignment="1">
      <alignment horizontal="center"/>
    </xf>
    <xf numFmtId="0" fontId="176" fillId="3" borderId="1" xfId="0" applyFont="1" applyFill="1" applyBorder="1" applyAlignment="1">
      <alignment vertical="top" wrapText="1"/>
    </xf>
    <xf numFmtId="0" fontId="12" fillId="0" borderId="0" xfId="0" applyFont="1" applyBorder="1"/>
    <xf numFmtId="0" fontId="0" fillId="0" borderId="0" xfId="0"/>
    <xf numFmtId="0" fontId="28" fillId="0" borderId="1" xfId="0" applyFont="1" applyBorder="1" applyAlignment="1">
      <alignment horizontal="center" vertical="center" wrapText="1"/>
    </xf>
    <xf numFmtId="4" fontId="32" fillId="11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center" wrapText="1"/>
    </xf>
    <xf numFmtId="3" fontId="17" fillId="0" borderId="1" xfId="0" applyNumberFormat="1" applyFont="1" applyBorder="1" applyAlignment="1">
      <alignment vertical="center"/>
    </xf>
    <xf numFmtId="4" fontId="17" fillId="0" borderId="1" xfId="0" applyNumberFormat="1" applyFont="1" applyBorder="1" applyAlignment="1">
      <alignment vertical="center" wrapText="1"/>
    </xf>
    <xf numFmtId="3" fontId="173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168" fontId="28" fillId="3" borderId="1" xfId="0" applyNumberFormat="1" applyFont="1" applyFill="1" applyBorder="1" applyAlignment="1">
      <alignment vertical="center" wrapText="1"/>
    </xf>
    <xf numFmtId="0" fontId="28" fillId="3" borderId="1" xfId="0" applyFont="1" applyFill="1" applyBorder="1" applyAlignment="1">
      <alignment vertical="center"/>
    </xf>
    <xf numFmtId="0" fontId="177" fillId="0" borderId="1" xfId="0" applyFont="1" applyBorder="1" applyAlignment="1">
      <alignment horizontal="left" vertical="top" wrapText="1" indent="1"/>
    </xf>
    <xf numFmtId="0" fontId="17" fillId="0" borderId="1" xfId="0" applyFont="1" applyBorder="1" applyAlignment="1">
      <alignment horizontal="right" vertical="top" wrapText="1"/>
    </xf>
    <xf numFmtId="0" fontId="17" fillId="0" borderId="0" xfId="0" applyFont="1" applyBorder="1" applyAlignment="1">
      <alignment horizontal="center" vertical="center" wrapText="1"/>
    </xf>
    <xf numFmtId="0" fontId="177" fillId="0" borderId="0" xfId="0" applyFont="1" applyBorder="1" applyAlignment="1">
      <alignment horizontal="left" vertical="top" wrapText="1" indent="1"/>
    </xf>
    <xf numFmtId="0" fontId="17" fillId="0" borderId="0" xfId="0" applyFont="1" applyBorder="1" applyAlignment="1">
      <alignment horizontal="right" vertical="top" wrapText="1"/>
    </xf>
    <xf numFmtId="3" fontId="17" fillId="85" borderId="49" xfId="0" applyNumberFormat="1" applyFont="1" applyFill="1" applyBorder="1" applyAlignment="1">
      <alignment horizontal="center"/>
    </xf>
    <xf numFmtId="3" fontId="17" fillId="85" borderId="31" xfId="0" applyNumberFormat="1" applyFont="1" applyFill="1" applyBorder="1" applyAlignment="1">
      <alignment horizontal="center"/>
    </xf>
    <xf numFmtId="3" fontId="17" fillId="85" borderId="14" xfId="0" applyNumberFormat="1" applyFont="1" applyFill="1" applyBorder="1" applyAlignment="1">
      <alignment horizontal="center"/>
    </xf>
    <xf numFmtId="0" fontId="17" fillId="85" borderId="14" xfId="0" applyFont="1" applyFill="1" applyBorder="1" applyAlignment="1">
      <alignment horizontal="center"/>
    </xf>
    <xf numFmtId="0" fontId="17" fillId="85" borderId="14" xfId="0" applyFont="1" applyFill="1" applyBorder="1"/>
    <xf numFmtId="0" fontId="17" fillId="85" borderId="45" xfId="0" applyFont="1" applyFill="1" applyBorder="1"/>
    <xf numFmtId="3" fontId="28" fillId="85" borderId="1" xfId="0" applyNumberFormat="1" applyFont="1" applyFill="1" applyBorder="1"/>
    <xf numFmtId="168" fontId="17" fillId="85" borderId="14" xfId="0" applyNumberFormat="1" applyFont="1" applyFill="1" applyBorder="1"/>
    <xf numFmtId="0" fontId="0" fillId="0" borderId="0" xfId="0"/>
    <xf numFmtId="0" fontId="3" fillId="0" borderId="1" xfId="0" applyFont="1" applyBorder="1" applyAlignment="1">
      <alignment horizontal="center"/>
    </xf>
    <xf numFmtId="3" fontId="17" fillId="11" borderId="1" xfId="0" applyNumberFormat="1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3" fontId="17" fillId="10" borderId="49" xfId="0" applyNumberFormat="1" applyFont="1" applyFill="1" applyBorder="1" applyAlignment="1">
      <alignment horizontal="center"/>
    </xf>
    <xf numFmtId="3" fontId="17" fillId="10" borderId="6" xfId="0" applyNumberFormat="1" applyFont="1" applyFill="1" applyBorder="1" applyAlignment="1">
      <alignment horizontal="center"/>
    </xf>
    <xf numFmtId="3" fontId="17" fillId="10" borderId="1" xfId="0" applyNumberFormat="1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/>
    </xf>
    <xf numFmtId="178" fontId="28" fillId="10" borderId="1" xfId="0" applyNumberFormat="1" applyFont="1" applyFill="1" applyBorder="1" applyAlignment="1">
      <alignment horizontal="center"/>
    </xf>
    <xf numFmtId="3" fontId="28" fillId="10" borderId="1" xfId="0" applyNumberFormat="1" applyFont="1" applyFill="1" applyBorder="1" applyAlignment="1">
      <alignment horizontal="center"/>
    </xf>
    <xf numFmtId="1" fontId="17" fillId="10" borderId="1" xfId="0" applyNumberFormat="1" applyFont="1" applyFill="1" applyBorder="1"/>
    <xf numFmtId="0" fontId="17" fillId="10" borderId="1" xfId="0" applyFont="1" applyFill="1" applyBorder="1"/>
    <xf numFmtId="168" fontId="17" fillId="10" borderId="1" xfId="0" applyNumberFormat="1" applyFont="1" applyFill="1" applyBorder="1"/>
    <xf numFmtId="0" fontId="17" fillId="10" borderId="37" xfId="0" applyFont="1" applyFill="1" applyBorder="1"/>
    <xf numFmtId="0" fontId="3" fillId="11" borderId="12" xfId="0" applyFont="1" applyFill="1" applyBorder="1" applyAlignment="1">
      <alignment horizontal="center"/>
    </xf>
    <xf numFmtId="3" fontId="17" fillId="11" borderId="49" xfId="0" applyNumberFormat="1" applyFont="1" applyFill="1" applyBorder="1" applyAlignment="1">
      <alignment horizontal="center"/>
    </xf>
    <xf numFmtId="3" fontId="17" fillId="11" borderId="6" xfId="0" applyNumberFormat="1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/>
    </xf>
    <xf numFmtId="178" fontId="28" fillId="11" borderId="1" xfId="0" applyNumberFormat="1" applyFont="1" applyFill="1" applyBorder="1" applyAlignment="1">
      <alignment horizontal="center"/>
    </xf>
    <xf numFmtId="1" fontId="17" fillId="11" borderId="1" xfId="0" applyNumberFormat="1" applyFont="1" applyFill="1" applyBorder="1"/>
    <xf numFmtId="0" fontId="17" fillId="11" borderId="1" xfId="0" applyFont="1" applyFill="1" applyBorder="1"/>
    <xf numFmtId="0" fontId="17" fillId="11" borderId="37" xfId="0" applyFont="1" applyFill="1" applyBorder="1"/>
    <xf numFmtId="4" fontId="17" fillId="0" borderId="13" xfId="0" applyNumberFormat="1" applyFont="1" applyBorder="1" applyAlignment="1">
      <alignment vertical="center" wrapText="1"/>
    </xf>
    <xf numFmtId="178" fontId="28" fillId="85" borderId="1" xfId="0" applyNumberFormat="1" applyFont="1" applyFill="1" applyBorder="1" applyAlignment="1">
      <alignment horizontal="center"/>
    </xf>
    <xf numFmtId="1" fontId="17" fillId="85" borderId="1" xfId="0" applyNumberFormat="1" applyFont="1" applyFill="1" applyBorder="1"/>
    <xf numFmtId="0" fontId="3" fillId="85" borderId="19" xfId="0" applyFont="1" applyFill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3" fillId="11" borderId="19" xfId="0" applyFont="1" applyFill="1" applyBorder="1" applyAlignment="1">
      <alignment horizontal="center"/>
    </xf>
    <xf numFmtId="4" fontId="32" fillId="0" borderId="1" xfId="0" applyNumberFormat="1" applyFont="1" applyBorder="1" applyAlignment="1">
      <alignment vertical="center" wrapText="1"/>
    </xf>
    <xf numFmtId="4" fontId="32" fillId="85" borderId="1" xfId="0" applyNumberFormat="1" applyFont="1" applyFill="1" applyBorder="1" applyAlignment="1">
      <alignment vertical="center" wrapText="1"/>
    </xf>
    <xf numFmtId="4" fontId="32" fillId="10" borderId="1" xfId="0" applyNumberFormat="1" applyFont="1" applyFill="1" applyBorder="1" applyAlignment="1">
      <alignment horizontal="center" vertical="center"/>
    </xf>
    <xf numFmtId="178" fontId="28" fillId="0" borderId="1" xfId="0" applyNumberFormat="1" applyFont="1" applyBorder="1" applyAlignment="1">
      <alignment wrapText="1"/>
    </xf>
    <xf numFmtId="4" fontId="28" fillId="10" borderId="1" xfId="0" applyNumberFormat="1" applyFont="1" applyFill="1" applyBorder="1"/>
    <xf numFmtId="4" fontId="28" fillId="11" borderId="1" xfId="0" applyNumberFormat="1" applyFont="1" applyFill="1" applyBorder="1"/>
    <xf numFmtId="0" fontId="15" fillId="0" borderId="0" xfId="6" applyFont="1" applyAlignment="1">
      <alignment horizontal="center"/>
    </xf>
    <xf numFmtId="49" fontId="25" fillId="0" borderId="12" xfId="6" applyNumberFormat="1" applyFont="1" applyBorder="1" applyAlignment="1">
      <alignment horizontal="center" vertical="center"/>
    </xf>
    <xf numFmtId="49" fontId="25" fillId="0" borderId="16" xfId="6" applyNumberFormat="1" applyFont="1" applyBorder="1" applyAlignment="1">
      <alignment horizontal="center" vertical="center"/>
    </xf>
    <xf numFmtId="49" fontId="25" fillId="0" borderId="6" xfId="6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2" fillId="0" borderId="12" xfId="6" applyFont="1" applyBorder="1" applyAlignment="1">
      <alignment horizontal="center" vertical="center" wrapText="1"/>
    </xf>
    <xf numFmtId="0" fontId="12" fillId="0" borderId="6" xfId="6" applyFont="1" applyBorder="1" applyAlignment="1">
      <alignment horizontal="center" vertical="center" wrapText="1"/>
    </xf>
    <xf numFmtId="0" fontId="33" fillId="0" borderId="0" xfId="6" applyFont="1" applyAlignment="1">
      <alignment horizontal="center"/>
    </xf>
    <xf numFmtId="0" fontId="12" fillId="0" borderId="1" xfId="6" applyFont="1" applyBorder="1" applyAlignment="1">
      <alignment horizontal="center" vertical="center" wrapText="1"/>
    </xf>
    <xf numFmtId="0" fontId="28" fillId="9" borderId="13" xfId="6" applyFont="1" applyFill="1" applyBorder="1" applyAlignment="1">
      <alignment horizontal="left" wrapText="1"/>
    </xf>
    <xf numFmtId="0" fontId="28" fillId="9" borderId="15" xfId="6" applyFont="1" applyFill="1" applyBorder="1" applyAlignment="1">
      <alignment horizontal="left" wrapText="1"/>
    </xf>
    <xf numFmtId="0" fontId="28" fillId="9" borderId="14" xfId="6" applyFont="1" applyFill="1" applyBorder="1" applyAlignment="1">
      <alignment horizontal="left" wrapText="1"/>
    </xf>
    <xf numFmtId="0" fontId="7" fillId="0" borderId="0" xfId="6" applyFont="1" applyAlignment="1">
      <alignment horizontal="center" vertical="center" wrapText="1"/>
    </xf>
    <xf numFmtId="0" fontId="17" fillId="0" borderId="0" xfId="6" applyFont="1" applyAlignment="1">
      <alignment horizontal="left" vertical="center" wrapText="1"/>
    </xf>
    <xf numFmtId="0" fontId="17" fillId="0" borderId="12" xfId="6" applyFont="1" applyBorder="1" applyAlignment="1">
      <alignment horizontal="left"/>
    </xf>
    <xf numFmtId="0" fontId="17" fillId="0" borderId="6" xfId="6" applyFont="1" applyBorder="1" applyAlignment="1">
      <alignment horizontal="left"/>
    </xf>
    <xf numFmtId="0" fontId="17" fillId="0" borderId="12" xfId="6" applyFont="1" applyBorder="1" applyAlignment="1">
      <alignment horizontal="left" wrapText="1"/>
    </xf>
    <xf numFmtId="0" fontId="17" fillId="0" borderId="6" xfId="6" applyFont="1" applyBorder="1" applyAlignment="1">
      <alignment horizontal="left" wrapText="1"/>
    </xf>
    <xf numFmtId="0" fontId="17" fillId="4" borderId="12" xfId="6" applyFont="1" applyFill="1" applyBorder="1" applyAlignment="1">
      <alignment horizontal="left"/>
    </xf>
    <xf numFmtId="0" fontId="17" fillId="4" borderId="6" xfId="6" applyFont="1" applyFill="1" applyBorder="1" applyAlignment="1">
      <alignment horizontal="left"/>
    </xf>
    <xf numFmtId="0" fontId="17" fillId="4" borderId="12" xfId="6" applyFont="1" applyFill="1" applyBorder="1" applyAlignment="1">
      <alignment horizontal="left" wrapText="1"/>
    </xf>
    <xf numFmtId="0" fontId="17" fillId="4" borderId="6" xfId="6" applyFont="1" applyFill="1" applyBorder="1" applyAlignment="1">
      <alignment horizontal="left" wrapText="1"/>
    </xf>
    <xf numFmtId="0" fontId="12" fillId="0" borderId="1" xfId="6" applyFont="1" applyBorder="1" applyAlignment="1">
      <alignment horizontal="center" vertical="center" textRotation="90"/>
    </xf>
    <xf numFmtId="0" fontId="12" fillId="0" borderId="1" xfId="6" applyFont="1" applyFill="1" applyBorder="1" applyAlignment="1">
      <alignment horizontal="center" vertical="center"/>
    </xf>
    <xf numFmtId="0" fontId="32" fillId="0" borderId="1" xfId="6" applyFont="1" applyBorder="1" applyAlignment="1">
      <alignment horizontal="left"/>
    </xf>
    <xf numFmtId="0" fontId="37" fillId="0" borderId="0" xfId="6" applyFont="1" applyAlignment="1">
      <alignment horizontal="center"/>
    </xf>
    <xf numFmtId="0" fontId="12" fillId="0" borderId="1" xfId="6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7" fillId="7" borderId="1" xfId="6" applyFont="1" applyFill="1" applyBorder="1" applyAlignment="1">
      <alignment horizontal="center" vertical="center" wrapText="1"/>
    </xf>
    <xf numFmtId="0" fontId="27" fillId="0" borderId="0" xfId="6" applyFont="1" applyAlignment="1">
      <alignment horizontal="center" vertical="center" wrapText="1"/>
    </xf>
    <xf numFmtId="0" fontId="25" fillId="0" borderId="0" xfId="6" applyFont="1" applyAlignment="1">
      <alignment horizontal="center" vertical="center"/>
    </xf>
    <xf numFmtId="0" fontId="41" fillId="0" borderId="13" xfId="6" applyFont="1" applyBorder="1" applyAlignment="1">
      <alignment horizontal="left" vertical="center"/>
    </xf>
    <xf numFmtId="0" fontId="41" fillId="0" borderId="15" xfId="6" applyFont="1" applyBorder="1" applyAlignment="1">
      <alignment horizontal="left" vertical="center"/>
    </xf>
    <xf numFmtId="0" fontId="41" fillId="0" borderId="1" xfId="6" applyFont="1" applyBorder="1" applyAlignment="1">
      <alignment horizontal="left" vertical="center"/>
    </xf>
    <xf numFmtId="2" fontId="27" fillId="0" borderId="7" xfId="6" applyNumberFormat="1" applyFont="1" applyBorder="1" applyAlignment="1"/>
    <xf numFmtId="0" fontId="17" fillId="0" borderId="7" xfId="6" applyFont="1" applyBorder="1" applyAlignment="1"/>
    <xf numFmtId="0" fontId="17" fillId="0" borderId="17" xfId="6" applyFont="1" applyBorder="1" applyAlignment="1"/>
    <xf numFmtId="2" fontId="27" fillId="0" borderId="10" xfId="6" applyNumberFormat="1" applyFont="1" applyBorder="1" applyAlignment="1"/>
    <xf numFmtId="0" fontId="17" fillId="0" borderId="10" xfId="6" applyFont="1" applyBorder="1" applyAlignment="1"/>
    <xf numFmtId="0" fontId="47" fillId="0" borderId="0" xfId="12" applyFont="1" applyFill="1" applyBorder="1" applyAlignment="1">
      <alignment horizontal="center" wrapText="1"/>
    </xf>
    <xf numFmtId="0" fontId="47" fillId="0" borderId="0" xfId="12" applyFont="1" applyFill="1" applyBorder="1" applyAlignment="1">
      <alignment horizontal="center"/>
    </xf>
    <xf numFmtId="0" fontId="43" fillId="0" borderId="1" xfId="12" applyFont="1" applyFill="1" applyBorder="1" applyAlignment="1">
      <alignment horizontal="center" vertical="center" wrapText="1"/>
    </xf>
    <xf numFmtId="0" fontId="48" fillId="0" borderId="1" xfId="6" applyFont="1" applyFill="1" applyBorder="1" applyAlignment="1">
      <alignment horizontal="center" vertical="center" wrapText="1"/>
    </xf>
    <xf numFmtId="0" fontId="49" fillId="0" borderId="0" xfId="6" applyFont="1" applyFill="1" applyBorder="1" applyAlignment="1">
      <alignment horizontal="center" vertical="center" wrapText="1"/>
    </xf>
    <xf numFmtId="0" fontId="11" fillId="0" borderId="1" xfId="15" applyFont="1" applyBorder="1" applyAlignment="1">
      <alignment horizontal="center" vertical="center" wrapText="1"/>
    </xf>
    <xf numFmtId="0" fontId="11" fillId="0" borderId="13" xfId="15" applyFont="1" applyBorder="1" applyAlignment="1">
      <alignment horizontal="center"/>
    </xf>
    <xf numFmtId="0" fontId="11" fillId="0" borderId="15" xfId="15" applyFont="1" applyBorder="1" applyAlignment="1">
      <alignment horizontal="center"/>
    </xf>
    <xf numFmtId="0" fontId="11" fillId="0" borderId="14" xfId="15" applyFont="1" applyBorder="1" applyAlignment="1">
      <alignment horizontal="center"/>
    </xf>
    <xf numFmtId="0" fontId="11" fillId="0" borderId="12" xfId="15" applyFont="1" applyBorder="1" applyAlignment="1">
      <alignment horizontal="center"/>
    </xf>
    <xf numFmtId="0" fontId="11" fillId="0" borderId="6" xfId="15" applyFont="1" applyBorder="1" applyAlignment="1">
      <alignment horizontal="center"/>
    </xf>
    <xf numFmtId="0" fontId="12" fillId="0" borderId="12" xfId="15" applyFont="1" applyBorder="1" applyAlignment="1">
      <alignment horizontal="center"/>
    </xf>
    <xf numFmtId="0" fontId="12" fillId="0" borderId="6" xfId="15" applyFont="1" applyBorder="1" applyAlignment="1">
      <alignment horizontal="center"/>
    </xf>
    <xf numFmtId="0" fontId="0" fillId="0" borderId="15" xfId="0" applyBorder="1" applyAlignment="1"/>
    <xf numFmtId="0" fontId="0" fillId="0" borderId="14" xfId="0" applyBorder="1" applyAlignment="1"/>
    <xf numFmtId="0" fontId="17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0" fillId="0" borderId="6" xfId="0" applyBorder="1" applyAlignment="1"/>
    <xf numFmtId="0" fontId="7" fillId="10" borderId="40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vertical="center" wrapText="1"/>
    </xf>
    <xf numFmtId="0" fontId="53" fillId="0" borderId="0" xfId="1" applyFont="1" applyAlignment="1" applyProtection="1">
      <alignment horizontal="left" vertical="center"/>
    </xf>
    <xf numFmtId="0" fontId="28" fillId="10" borderId="13" xfId="0" applyFont="1" applyFill="1" applyBorder="1" applyAlignment="1">
      <alignment horizontal="center" vertical="center" wrapText="1"/>
    </xf>
    <xf numFmtId="0" fontId="28" fillId="10" borderId="15" xfId="0" applyFont="1" applyFill="1" applyBorder="1" applyAlignment="1">
      <alignment horizontal="center" vertical="center" wrapText="1"/>
    </xf>
    <xf numFmtId="0" fontId="28" fillId="10" borderId="14" xfId="0" applyFont="1" applyFill="1" applyBorder="1" applyAlignment="1">
      <alignment horizontal="center" vertical="center" wrapText="1"/>
    </xf>
    <xf numFmtId="0" fontId="28" fillId="11" borderId="13" xfId="0" applyFont="1" applyFill="1" applyBorder="1" applyAlignment="1">
      <alignment horizontal="center" vertical="center" wrapText="1"/>
    </xf>
    <xf numFmtId="0" fontId="28" fillId="11" borderId="15" xfId="0" applyFont="1" applyFill="1" applyBorder="1" applyAlignment="1">
      <alignment horizontal="center" vertical="center" wrapText="1"/>
    </xf>
    <xf numFmtId="0" fontId="28" fillId="11" borderId="14" xfId="0" applyFont="1" applyFill="1" applyBorder="1" applyAlignment="1">
      <alignment horizontal="center" vertical="center" wrapText="1"/>
    </xf>
    <xf numFmtId="0" fontId="7" fillId="11" borderId="42" xfId="0" applyFont="1" applyFill="1" applyBorder="1" applyAlignment="1">
      <alignment horizontal="center"/>
    </xf>
    <xf numFmtId="0" fontId="7" fillId="85" borderId="39" xfId="0" applyFont="1" applyFill="1" applyBorder="1" applyAlignment="1">
      <alignment horizontal="center"/>
    </xf>
    <xf numFmtId="0" fontId="2" fillId="85" borderId="40" xfId="0" applyFont="1" applyFill="1" applyBorder="1" applyAlignment="1">
      <alignment horizontal="center"/>
    </xf>
    <xf numFmtId="0" fontId="2" fillId="10" borderId="40" xfId="0" applyFont="1" applyFill="1" applyBorder="1" applyAlignment="1">
      <alignment horizontal="center"/>
    </xf>
    <xf numFmtId="0" fontId="2" fillId="10" borderId="41" xfId="0" applyFont="1" applyFill="1" applyBorder="1" applyAlignment="1">
      <alignment horizontal="center"/>
    </xf>
    <xf numFmtId="0" fontId="28" fillId="85" borderId="1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2051">
    <cellStyle name=" 1" xfId="19"/>
    <cellStyle name=" 1 2" xfId="20"/>
    <cellStyle name=" 1_Stage1" xfId="21"/>
    <cellStyle name="_x000a_bidires=100_x000d_" xfId="22"/>
    <cellStyle name="%" xfId="23"/>
    <cellStyle name="%_Inputs" xfId="24"/>
    <cellStyle name="%_Inputs (const)" xfId="25"/>
    <cellStyle name="%_Inputs Co" xfId="26"/>
    <cellStyle name="?…?ж?Ш?и [0.00]" xfId="27"/>
    <cellStyle name="?W??_‘O’с?р??" xfId="28"/>
    <cellStyle name="_CashFlow_2007_проект_02_02_final" xfId="29"/>
    <cellStyle name="_Model_RAB Мой" xfId="30"/>
    <cellStyle name="_Model_RAB Мой 2" xfId="31"/>
    <cellStyle name="_Model_RAB Мой 2_OREP.KU.2011.MONTHLY.02(v0.1)" xfId="32"/>
    <cellStyle name="_Model_RAB Мой 2_OREP.KU.2011.MONTHLY.02(v0.4)" xfId="33"/>
    <cellStyle name="_Model_RAB Мой 2_OREP.KU.2011.MONTHLY.11(v1.4)" xfId="34"/>
    <cellStyle name="_Model_RAB Мой 2_UPDATE.OREP.KU.2011.MONTHLY.02.TO.1.2" xfId="35"/>
    <cellStyle name="_Model_RAB Мой_46EE.2011(v1.0)" xfId="36"/>
    <cellStyle name="_Model_RAB Мой_46EE.2011(v1.0)_46TE.2011(v1.0)" xfId="37"/>
    <cellStyle name="_Model_RAB Мой_46EE.2011(v1.0)_INDEX.STATION.2012(v1.0)_" xfId="38"/>
    <cellStyle name="_Model_RAB Мой_46EE.2011(v1.0)_INDEX.STATION.2012(v2.0)" xfId="39"/>
    <cellStyle name="_Model_RAB Мой_46EE.2011(v1.0)_INDEX.STATION.2012(v2.1)" xfId="40"/>
    <cellStyle name="_Model_RAB Мой_46EE.2011(v1.0)_TEPLO.PREDEL.2012.M(v1.1)_test" xfId="41"/>
    <cellStyle name="_Model_RAB Мой_46EE.2011(v1.2)" xfId="42"/>
    <cellStyle name="_Model_RAB Мой_46EP.2012(v0.1)" xfId="43"/>
    <cellStyle name="_Model_RAB Мой_46TE.2011(v1.0)" xfId="44"/>
    <cellStyle name="_Model_RAB Мой_ARMRAZR" xfId="45"/>
    <cellStyle name="_Model_RAB Мой_BALANCE.WARM.2010.FACT(v1.0)" xfId="46"/>
    <cellStyle name="_Model_RAB Мой_BALANCE.WARM.2010.PLAN" xfId="47"/>
    <cellStyle name="_Model_RAB Мой_BALANCE.WARM.2011YEAR(v0.7)" xfId="48"/>
    <cellStyle name="_Model_RAB Мой_BALANCE.WARM.2011YEAR.NEW.UPDATE.SCHEME" xfId="49"/>
    <cellStyle name="_Model_RAB Мой_EE.2REK.P2011.4.78(v0.3)" xfId="50"/>
    <cellStyle name="_Model_RAB Мой_FORM910.2012(v1.1)" xfId="51"/>
    <cellStyle name="_Model_RAB Мой_INVEST.EE.PLAN.4.78(v0.1)" xfId="52"/>
    <cellStyle name="_Model_RAB Мой_INVEST.EE.PLAN.4.78(v0.3)" xfId="53"/>
    <cellStyle name="_Model_RAB Мой_INVEST.EE.PLAN.4.78(v1.0)" xfId="54"/>
    <cellStyle name="_Model_RAB Мой_INVEST.PLAN.4.78(v0.1)" xfId="55"/>
    <cellStyle name="_Model_RAB Мой_INVEST.WARM.PLAN.4.78(v0.1)" xfId="56"/>
    <cellStyle name="_Model_RAB Мой_INVEST_WARM_PLAN" xfId="57"/>
    <cellStyle name="_Model_RAB Мой_NADB.JNVLS.APTEKA.2011(v1.3.3)" xfId="58"/>
    <cellStyle name="_Model_RAB Мой_NADB.JNVLS.APTEKA.2011(v1.3.3)_46TE.2011(v1.0)" xfId="59"/>
    <cellStyle name="_Model_RAB Мой_NADB.JNVLS.APTEKA.2011(v1.3.3)_INDEX.STATION.2012(v1.0)_" xfId="60"/>
    <cellStyle name="_Model_RAB Мой_NADB.JNVLS.APTEKA.2011(v1.3.3)_INDEX.STATION.2012(v2.0)" xfId="61"/>
    <cellStyle name="_Model_RAB Мой_NADB.JNVLS.APTEKA.2011(v1.3.3)_INDEX.STATION.2012(v2.1)" xfId="62"/>
    <cellStyle name="_Model_RAB Мой_NADB.JNVLS.APTEKA.2011(v1.3.3)_TEPLO.PREDEL.2012.M(v1.1)_test" xfId="63"/>
    <cellStyle name="_Model_RAB Мой_NADB.JNVLS.APTEKA.2011(v1.3.4)" xfId="64"/>
    <cellStyle name="_Model_RAB Мой_NADB.JNVLS.APTEKA.2011(v1.3.4)_46TE.2011(v1.0)" xfId="65"/>
    <cellStyle name="_Model_RAB Мой_NADB.JNVLS.APTEKA.2011(v1.3.4)_INDEX.STATION.2012(v1.0)_" xfId="66"/>
    <cellStyle name="_Model_RAB Мой_NADB.JNVLS.APTEKA.2011(v1.3.4)_INDEX.STATION.2012(v2.0)" xfId="67"/>
    <cellStyle name="_Model_RAB Мой_NADB.JNVLS.APTEKA.2011(v1.3.4)_INDEX.STATION.2012(v2.1)" xfId="68"/>
    <cellStyle name="_Model_RAB Мой_NADB.JNVLS.APTEKA.2011(v1.3.4)_TEPLO.PREDEL.2012.M(v1.1)_test" xfId="69"/>
    <cellStyle name="_Model_RAB Мой_PASSPORT.TEPLO.PROIZV(v2.1)" xfId="70"/>
    <cellStyle name="_Model_RAB Мой_PR.PROG.WARM.NOTCOMBI.2012.2.16_v1.4(04.04.11) " xfId="71"/>
    <cellStyle name="_Model_RAB Мой_PREDEL.JKH.UTV.2011(v1.0.1)" xfId="72"/>
    <cellStyle name="_Model_RAB Мой_PREDEL.JKH.UTV.2011(v1.0.1)_46TE.2011(v1.0)" xfId="73"/>
    <cellStyle name="_Model_RAB Мой_PREDEL.JKH.UTV.2011(v1.0.1)_INDEX.STATION.2012(v1.0)_" xfId="74"/>
    <cellStyle name="_Model_RAB Мой_PREDEL.JKH.UTV.2011(v1.0.1)_INDEX.STATION.2012(v2.0)" xfId="75"/>
    <cellStyle name="_Model_RAB Мой_PREDEL.JKH.UTV.2011(v1.0.1)_INDEX.STATION.2012(v2.1)" xfId="76"/>
    <cellStyle name="_Model_RAB Мой_PREDEL.JKH.UTV.2011(v1.0.1)_TEPLO.PREDEL.2012.M(v1.1)_test" xfId="77"/>
    <cellStyle name="_Model_RAB Мой_PREDEL.JKH.UTV.2011(v1.1)" xfId="78"/>
    <cellStyle name="_Model_RAB Мой_REP.BLR.2012(v1.0)" xfId="79"/>
    <cellStyle name="_Model_RAB Мой_TEPLO.PREDEL.2012.M(v1.1)" xfId="80"/>
    <cellStyle name="_Model_RAB Мой_TEST.TEMPLATE" xfId="81"/>
    <cellStyle name="_Model_RAB Мой_UPDATE.46EE.2011.TO.1.1" xfId="82"/>
    <cellStyle name="_Model_RAB Мой_UPDATE.46TE.2011.TO.1.1" xfId="83"/>
    <cellStyle name="_Model_RAB Мой_UPDATE.46TE.2011.TO.1.2" xfId="84"/>
    <cellStyle name="_Model_RAB Мой_UPDATE.BALANCE.WARM.2011YEAR.TO.1.1" xfId="85"/>
    <cellStyle name="_Model_RAB Мой_UPDATE.BALANCE.WARM.2011YEAR.TO.1.1_46TE.2011(v1.0)" xfId="86"/>
    <cellStyle name="_Model_RAB Мой_UPDATE.BALANCE.WARM.2011YEAR.TO.1.1_INDEX.STATION.2012(v1.0)_" xfId="87"/>
    <cellStyle name="_Model_RAB Мой_UPDATE.BALANCE.WARM.2011YEAR.TO.1.1_INDEX.STATION.2012(v2.0)" xfId="88"/>
    <cellStyle name="_Model_RAB Мой_UPDATE.BALANCE.WARM.2011YEAR.TO.1.1_INDEX.STATION.2012(v2.1)" xfId="89"/>
    <cellStyle name="_Model_RAB Мой_UPDATE.BALANCE.WARM.2011YEAR.TO.1.1_OREP.KU.2011.MONTHLY.02(v1.1)" xfId="90"/>
    <cellStyle name="_Model_RAB Мой_UPDATE.BALANCE.WARM.2011YEAR.TO.1.1_TEPLO.PREDEL.2012.M(v1.1)_test" xfId="91"/>
    <cellStyle name="_Model_RAB Мой_UPDATE.NADB.JNVLS.APTEKA.2011.TO.1.3.4" xfId="92"/>
    <cellStyle name="_Model_RAB Мой_Книга2_PR.PROG.WARM.NOTCOMBI.2012.2.16_v1.4(04.04.11) " xfId="93"/>
    <cellStyle name="_Model_RAB_MRSK_svod" xfId="94"/>
    <cellStyle name="_Model_RAB_MRSK_svod 2" xfId="95"/>
    <cellStyle name="_Model_RAB_MRSK_svod 2_OREP.KU.2011.MONTHLY.02(v0.1)" xfId="96"/>
    <cellStyle name="_Model_RAB_MRSK_svod 2_OREP.KU.2011.MONTHLY.02(v0.4)" xfId="97"/>
    <cellStyle name="_Model_RAB_MRSK_svod 2_OREP.KU.2011.MONTHLY.11(v1.4)" xfId="98"/>
    <cellStyle name="_Model_RAB_MRSK_svod 2_UPDATE.OREP.KU.2011.MONTHLY.02.TO.1.2" xfId="99"/>
    <cellStyle name="_Model_RAB_MRSK_svod_46EE.2011(v1.0)" xfId="100"/>
    <cellStyle name="_Model_RAB_MRSK_svod_46EE.2011(v1.0)_46TE.2011(v1.0)" xfId="101"/>
    <cellStyle name="_Model_RAB_MRSK_svod_46EE.2011(v1.0)_INDEX.STATION.2012(v1.0)_" xfId="102"/>
    <cellStyle name="_Model_RAB_MRSK_svod_46EE.2011(v1.0)_INDEX.STATION.2012(v2.0)" xfId="103"/>
    <cellStyle name="_Model_RAB_MRSK_svod_46EE.2011(v1.0)_INDEX.STATION.2012(v2.1)" xfId="104"/>
    <cellStyle name="_Model_RAB_MRSK_svod_46EE.2011(v1.0)_TEPLO.PREDEL.2012.M(v1.1)_test" xfId="105"/>
    <cellStyle name="_Model_RAB_MRSK_svod_46EE.2011(v1.2)" xfId="106"/>
    <cellStyle name="_Model_RAB_MRSK_svod_46EP.2012(v0.1)" xfId="107"/>
    <cellStyle name="_Model_RAB_MRSK_svod_46TE.2011(v1.0)" xfId="108"/>
    <cellStyle name="_Model_RAB_MRSK_svod_ARMRAZR" xfId="109"/>
    <cellStyle name="_Model_RAB_MRSK_svod_BALANCE.WARM.2010.FACT(v1.0)" xfId="110"/>
    <cellStyle name="_Model_RAB_MRSK_svod_BALANCE.WARM.2010.PLAN" xfId="111"/>
    <cellStyle name="_Model_RAB_MRSK_svod_BALANCE.WARM.2011YEAR(v0.7)" xfId="112"/>
    <cellStyle name="_Model_RAB_MRSK_svod_BALANCE.WARM.2011YEAR.NEW.UPDATE.SCHEME" xfId="113"/>
    <cellStyle name="_Model_RAB_MRSK_svod_EE.2REK.P2011.4.78(v0.3)" xfId="114"/>
    <cellStyle name="_Model_RAB_MRSK_svod_FORM910.2012(v1.1)" xfId="115"/>
    <cellStyle name="_Model_RAB_MRSK_svod_INVEST.EE.PLAN.4.78(v0.1)" xfId="116"/>
    <cellStyle name="_Model_RAB_MRSK_svod_INVEST.EE.PLAN.4.78(v0.3)" xfId="117"/>
    <cellStyle name="_Model_RAB_MRSK_svod_INVEST.EE.PLAN.4.78(v1.0)" xfId="118"/>
    <cellStyle name="_Model_RAB_MRSK_svod_INVEST.PLAN.4.78(v0.1)" xfId="119"/>
    <cellStyle name="_Model_RAB_MRSK_svod_INVEST.WARM.PLAN.4.78(v0.1)" xfId="120"/>
    <cellStyle name="_Model_RAB_MRSK_svod_INVEST_WARM_PLAN" xfId="121"/>
    <cellStyle name="_Model_RAB_MRSK_svod_NADB.JNVLS.APTEKA.2011(v1.3.3)" xfId="122"/>
    <cellStyle name="_Model_RAB_MRSK_svod_NADB.JNVLS.APTEKA.2011(v1.3.3)_46TE.2011(v1.0)" xfId="123"/>
    <cellStyle name="_Model_RAB_MRSK_svod_NADB.JNVLS.APTEKA.2011(v1.3.3)_INDEX.STATION.2012(v1.0)_" xfId="124"/>
    <cellStyle name="_Model_RAB_MRSK_svod_NADB.JNVLS.APTEKA.2011(v1.3.3)_INDEX.STATION.2012(v2.0)" xfId="125"/>
    <cellStyle name="_Model_RAB_MRSK_svod_NADB.JNVLS.APTEKA.2011(v1.3.3)_INDEX.STATION.2012(v2.1)" xfId="126"/>
    <cellStyle name="_Model_RAB_MRSK_svod_NADB.JNVLS.APTEKA.2011(v1.3.3)_TEPLO.PREDEL.2012.M(v1.1)_test" xfId="127"/>
    <cellStyle name="_Model_RAB_MRSK_svod_NADB.JNVLS.APTEKA.2011(v1.3.4)" xfId="128"/>
    <cellStyle name="_Model_RAB_MRSK_svod_NADB.JNVLS.APTEKA.2011(v1.3.4)_46TE.2011(v1.0)" xfId="129"/>
    <cellStyle name="_Model_RAB_MRSK_svod_NADB.JNVLS.APTEKA.2011(v1.3.4)_INDEX.STATION.2012(v1.0)_" xfId="130"/>
    <cellStyle name="_Model_RAB_MRSK_svod_NADB.JNVLS.APTEKA.2011(v1.3.4)_INDEX.STATION.2012(v2.0)" xfId="131"/>
    <cellStyle name="_Model_RAB_MRSK_svod_NADB.JNVLS.APTEKA.2011(v1.3.4)_INDEX.STATION.2012(v2.1)" xfId="132"/>
    <cellStyle name="_Model_RAB_MRSK_svod_NADB.JNVLS.APTEKA.2011(v1.3.4)_TEPLO.PREDEL.2012.M(v1.1)_test" xfId="133"/>
    <cellStyle name="_Model_RAB_MRSK_svod_PASSPORT.TEPLO.PROIZV(v2.1)" xfId="134"/>
    <cellStyle name="_Model_RAB_MRSK_svod_PR.PROG.WARM.NOTCOMBI.2012.2.16_v1.4(04.04.11) " xfId="135"/>
    <cellStyle name="_Model_RAB_MRSK_svod_PREDEL.JKH.UTV.2011(v1.0.1)" xfId="136"/>
    <cellStyle name="_Model_RAB_MRSK_svod_PREDEL.JKH.UTV.2011(v1.0.1)_46TE.2011(v1.0)" xfId="137"/>
    <cellStyle name="_Model_RAB_MRSK_svod_PREDEL.JKH.UTV.2011(v1.0.1)_INDEX.STATION.2012(v1.0)_" xfId="138"/>
    <cellStyle name="_Model_RAB_MRSK_svod_PREDEL.JKH.UTV.2011(v1.0.1)_INDEX.STATION.2012(v2.0)" xfId="139"/>
    <cellStyle name="_Model_RAB_MRSK_svod_PREDEL.JKH.UTV.2011(v1.0.1)_INDEX.STATION.2012(v2.1)" xfId="140"/>
    <cellStyle name="_Model_RAB_MRSK_svod_PREDEL.JKH.UTV.2011(v1.0.1)_TEPLO.PREDEL.2012.M(v1.1)_test" xfId="141"/>
    <cellStyle name="_Model_RAB_MRSK_svod_PREDEL.JKH.UTV.2011(v1.1)" xfId="142"/>
    <cellStyle name="_Model_RAB_MRSK_svod_REP.BLR.2012(v1.0)" xfId="143"/>
    <cellStyle name="_Model_RAB_MRSK_svod_TEPLO.PREDEL.2012.M(v1.1)" xfId="144"/>
    <cellStyle name="_Model_RAB_MRSK_svod_TEST.TEMPLATE" xfId="145"/>
    <cellStyle name="_Model_RAB_MRSK_svod_UPDATE.46EE.2011.TO.1.1" xfId="146"/>
    <cellStyle name="_Model_RAB_MRSK_svod_UPDATE.46TE.2011.TO.1.1" xfId="147"/>
    <cellStyle name="_Model_RAB_MRSK_svod_UPDATE.46TE.2011.TO.1.2" xfId="148"/>
    <cellStyle name="_Model_RAB_MRSK_svod_UPDATE.BALANCE.WARM.2011YEAR.TO.1.1" xfId="149"/>
    <cellStyle name="_Model_RAB_MRSK_svod_UPDATE.BALANCE.WARM.2011YEAR.TO.1.1_46TE.2011(v1.0)" xfId="150"/>
    <cellStyle name="_Model_RAB_MRSK_svod_UPDATE.BALANCE.WARM.2011YEAR.TO.1.1_INDEX.STATION.2012(v1.0)_" xfId="151"/>
    <cellStyle name="_Model_RAB_MRSK_svod_UPDATE.BALANCE.WARM.2011YEAR.TO.1.1_INDEX.STATION.2012(v2.0)" xfId="152"/>
    <cellStyle name="_Model_RAB_MRSK_svod_UPDATE.BALANCE.WARM.2011YEAR.TO.1.1_INDEX.STATION.2012(v2.1)" xfId="153"/>
    <cellStyle name="_Model_RAB_MRSK_svod_UPDATE.BALANCE.WARM.2011YEAR.TO.1.1_OREP.KU.2011.MONTHLY.02(v1.1)" xfId="154"/>
    <cellStyle name="_Model_RAB_MRSK_svod_UPDATE.BALANCE.WARM.2011YEAR.TO.1.1_TEPLO.PREDEL.2012.M(v1.1)_test" xfId="155"/>
    <cellStyle name="_Model_RAB_MRSK_svod_UPDATE.NADB.JNVLS.APTEKA.2011.TO.1.3.4" xfId="156"/>
    <cellStyle name="_Model_RAB_MRSK_svod_Книга2_PR.PROG.WARM.NOTCOMBI.2012.2.16_v1.4(04.04.11) " xfId="157"/>
    <cellStyle name="_Plug" xfId="158"/>
    <cellStyle name="_Бюджет2006_ПОКАЗАТЕЛИ СВОДНЫЕ" xfId="159"/>
    <cellStyle name="_ВО ОП ТЭС-ОТ- 2007" xfId="160"/>
    <cellStyle name="_ВО ОП ТЭС-ОТ- 2007_Новая инструкция1_фст" xfId="161"/>
    <cellStyle name="_ВФ ОАО ТЭС-ОТ- 2009" xfId="162"/>
    <cellStyle name="_ВФ ОАО ТЭС-ОТ- 2009_Новая инструкция1_фст" xfId="163"/>
    <cellStyle name="_выручка по присоединениям2" xfId="164"/>
    <cellStyle name="_выручка по присоединениям2_Новая инструкция1_фст" xfId="165"/>
    <cellStyle name="_Договор аренды ЯЭ с разбивкой" xfId="166"/>
    <cellStyle name="_Договор аренды ЯЭ с разбивкой_Новая инструкция1_фст" xfId="167"/>
    <cellStyle name="_Защита ФЗП" xfId="168"/>
    <cellStyle name="_Исходные данные для модели" xfId="169"/>
    <cellStyle name="_Исходные данные для модели_Новая инструкция1_фст" xfId="170"/>
    <cellStyle name="_Консолидация-2008-проект-new" xfId="171"/>
    <cellStyle name="_МОДЕЛЬ_1 (2)" xfId="172"/>
    <cellStyle name="_МОДЕЛЬ_1 (2) 2" xfId="173"/>
    <cellStyle name="_МОДЕЛЬ_1 (2) 2_OREP.KU.2011.MONTHLY.02(v0.1)" xfId="174"/>
    <cellStyle name="_МОДЕЛЬ_1 (2) 2_OREP.KU.2011.MONTHLY.02(v0.4)" xfId="175"/>
    <cellStyle name="_МОДЕЛЬ_1 (2) 2_OREP.KU.2011.MONTHLY.11(v1.4)" xfId="176"/>
    <cellStyle name="_МОДЕЛЬ_1 (2) 2_UPDATE.OREP.KU.2011.MONTHLY.02.TO.1.2" xfId="177"/>
    <cellStyle name="_МОДЕЛЬ_1 (2)_46EE.2011(v1.0)" xfId="178"/>
    <cellStyle name="_МОДЕЛЬ_1 (2)_46EE.2011(v1.0)_46TE.2011(v1.0)" xfId="179"/>
    <cellStyle name="_МОДЕЛЬ_1 (2)_46EE.2011(v1.0)_INDEX.STATION.2012(v1.0)_" xfId="180"/>
    <cellStyle name="_МОДЕЛЬ_1 (2)_46EE.2011(v1.0)_INDEX.STATION.2012(v2.0)" xfId="181"/>
    <cellStyle name="_МОДЕЛЬ_1 (2)_46EE.2011(v1.0)_INDEX.STATION.2012(v2.1)" xfId="182"/>
    <cellStyle name="_МОДЕЛЬ_1 (2)_46EE.2011(v1.0)_TEPLO.PREDEL.2012.M(v1.1)_test" xfId="183"/>
    <cellStyle name="_МОДЕЛЬ_1 (2)_46EE.2011(v1.2)" xfId="184"/>
    <cellStyle name="_МОДЕЛЬ_1 (2)_46EP.2012(v0.1)" xfId="185"/>
    <cellStyle name="_МОДЕЛЬ_1 (2)_46TE.2011(v1.0)" xfId="186"/>
    <cellStyle name="_МОДЕЛЬ_1 (2)_ARMRAZR" xfId="187"/>
    <cellStyle name="_МОДЕЛЬ_1 (2)_BALANCE.WARM.2010.FACT(v1.0)" xfId="188"/>
    <cellStyle name="_МОДЕЛЬ_1 (2)_BALANCE.WARM.2010.PLAN" xfId="189"/>
    <cellStyle name="_МОДЕЛЬ_1 (2)_BALANCE.WARM.2011YEAR(v0.7)" xfId="190"/>
    <cellStyle name="_МОДЕЛЬ_1 (2)_BALANCE.WARM.2011YEAR.NEW.UPDATE.SCHEME" xfId="191"/>
    <cellStyle name="_МОДЕЛЬ_1 (2)_EE.2REK.P2011.4.78(v0.3)" xfId="192"/>
    <cellStyle name="_МОДЕЛЬ_1 (2)_FORM910.2012(v1.1)" xfId="193"/>
    <cellStyle name="_МОДЕЛЬ_1 (2)_INVEST.EE.PLAN.4.78(v0.1)" xfId="194"/>
    <cellStyle name="_МОДЕЛЬ_1 (2)_INVEST.EE.PLAN.4.78(v0.3)" xfId="195"/>
    <cellStyle name="_МОДЕЛЬ_1 (2)_INVEST.EE.PLAN.4.78(v1.0)" xfId="196"/>
    <cellStyle name="_МОДЕЛЬ_1 (2)_INVEST.PLAN.4.78(v0.1)" xfId="197"/>
    <cellStyle name="_МОДЕЛЬ_1 (2)_INVEST.WARM.PLAN.4.78(v0.1)" xfId="198"/>
    <cellStyle name="_МОДЕЛЬ_1 (2)_INVEST_WARM_PLAN" xfId="199"/>
    <cellStyle name="_МОДЕЛЬ_1 (2)_NADB.JNVLS.APTEKA.2011(v1.3.3)" xfId="200"/>
    <cellStyle name="_МОДЕЛЬ_1 (2)_NADB.JNVLS.APTEKA.2011(v1.3.3)_46TE.2011(v1.0)" xfId="201"/>
    <cellStyle name="_МОДЕЛЬ_1 (2)_NADB.JNVLS.APTEKA.2011(v1.3.3)_INDEX.STATION.2012(v1.0)_" xfId="202"/>
    <cellStyle name="_МОДЕЛЬ_1 (2)_NADB.JNVLS.APTEKA.2011(v1.3.3)_INDEX.STATION.2012(v2.0)" xfId="203"/>
    <cellStyle name="_МОДЕЛЬ_1 (2)_NADB.JNVLS.APTEKA.2011(v1.3.3)_INDEX.STATION.2012(v2.1)" xfId="204"/>
    <cellStyle name="_МОДЕЛЬ_1 (2)_NADB.JNVLS.APTEKA.2011(v1.3.3)_TEPLO.PREDEL.2012.M(v1.1)_test" xfId="205"/>
    <cellStyle name="_МОДЕЛЬ_1 (2)_NADB.JNVLS.APTEKA.2011(v1.3.4)" xfId="206"/>
    <cellStyle name="_МОДЕЛЬ_1 (2)_NADB.JNVLS.APTEKA.2011(v1.3.4)_46TE.2011(v1.0)" xfId="207"/>
    <cellStyle name="_МОДЕЛЬ_1 (2)_NADB.JNVLS.APTEKA.2011(v1.3.4)_INDEX.STATION.2012(v1.0)_" xfId="208"/>
    <cellStyle name="_МОДЕЛЬ_1 (2)_NADB.JNVLS.APTEKA.2011(v1.3.4)_INDEX.STATION.2012(v2.0)" xfId="209"/>
    <cellStyle name="_МОДЕЛЬ_1 (2)_NADB.JNVLS.APTEKA.2011(v1.3.4)_INDEX.STATION.2012(v2.1)" xfId="210"/>
    <cellStyle name="_МОДЕЛЬ_1 (2)_NADB.JNVLS.APTEKA.2011(v1.3.4)_TEPLO.PREDEL.2012.M(v1.1)_test" xfId="211"/>
    <cellStyle name="_МОДЕЛЬ_1 (2)_PASSPORT.TEPLO.PROIZV(v2.1)" xfId="212"/>
    <cellStyle name="_МОДЕЛЬ_1 (2)_PR.PROG.WARM.NOTCOMBI.2012.2.16_v1.4(04.04.11) " xfId="213"/>
    <cellStyle name="_МОДЕЛЬ_1 (2)_PREDEL.JKH.UTV.2011(v1.0.1)" xfId="214"/>
    <cellStyle name="_МОДЕЛЬ_1 (2)_PREDEL.JKH.UTV.2011(v1.0.1)_46TE.2011(v1.0)" xfId="215"/>
    <cellStyle name="_МОДЕЛЬ_1 (2)_PREDEL.JKH.UTV.2011(v1.0.1)_INDEX.STATION.2012(v1.0)_" xfId="216"/>
    <cellStyle name="_МОДЕЛЬ_1 (2)_PREDEL.JKH.UTV.2011(v1.0.1)_INDEX.STATION.2012(v2.0)" xfId="217"/>
    <cellStyle name="_МОДЕЛЬ_1 (2)_PREDEL.JKH.UTV.2011(v1.0.1)_INDEX.STATION.2012(v2.1)" xfId="218"/>
    <cellStyle name="_МОДЕЛЬ_1 (2)_PREDEL.JKH.UTV.2011(v1.0.1)_TEPLO.PREDEL.2012.M(v1.1)_test" xfId="219"/>
    <cellStyle name="_МОДЕЛЬ_1 (2)_PREDEL.JKH.UTV.2011(v1.1)" xfId="220"/>
    <cellStyle name="_МОДЕЛЬ_1 (2)_REP.BLR.2012(v1.0)" xfId="221"/>
    <cellStyle name="_МОДЕЛЬ_1 (2)_TEPLO.PREDEL.2012.M(v1.1)" xfId="222"/>
    <cellStyle name="_МОДЕЛЬ_1 (2)_TEST.TEMPLATE" xfId="223"/>
    <cellStyle name="_МОДЕЛЬ_1 (2)_UPDATE.46EE.2011.TO.1.1" xfId="224"/>
    <cellStyle name="_МОДЕЛЬ_1 (2)_UPDATE.46TE.2011.TO.1.1" xfId="225"/>
    <cellStyle name="_МОДЕЛЬ_1 (2)_UPDATE.46TE.2011.TO.1.2" xfId="226"/>
    <cellStyle name="_МОДЕЛЬ_1 (2)_UPDATE.BALANCE.WARM.2011YEAR.TO.1.1" xfId="227"/>
    <cellStyle name="_МОДЕЛЬ_1 (2)_UPDATE.BALANCE.WARM.2011YEAR.TO.1.1_46TE.2011(v1.0)" xfId="228"/>
    <cellStyle name="_МОДЕЛЬ_1 (2)_UPDATE.BALANCE.WARM.2011YEAR.TO.1.1_INDEX.STATION.2012(v1.0)_" xfId="229"/>
    <cellStyle name="_МОДЕЛЬ_1 (2)_UPDATE.BALANCE.WARM.2011YEAR.TO.1.1_INDEX.STATION.2012(v2.0)" xfId="230"/>
    <cellStyle name="_МОДЕЛЬ_1 (2)_UPDATE.BALANCE.WARM.2011YEAR.TO.1.1_INDEX.STATION.2012(v2.1)" xfId="231"/>
    <cellStyle name="_МОДЕЛЬ_1 (2)_UPDATE.BALANCE.WARM.2011YEAR.TO.1.1_OREP.KU.2011.MONTHLY.02(v1.1)" xfId="232"/>
    <cellStyle name="_МОДЕЛЬ_1 (2)_UPDATE.BALANCE.WARM.2011YEAR.TO.1.1_TEPLO.PREDEL.2012.M(v1.1)_test" xfId="233"/>
    <cellStyle name="_МОДЕЛЬ_1 (2)_UPDATE.NADB.JNVLS.APTEKA.2011.TO.1.3.4" xfId="234"/>
    <cellStyle name="_МОДЕЛЬ_1 (2)_Книга2_PR.PROG.WARM.NOTCOMBI.2012.2.16_v1.4(04.04.11) " xfId="235"/>
    <cellStyle name="_НВВ 2009 постатейно свод по филиалам_09_02_09" xfId="236"/>
    <cellStyle name="_НВВ 2009 постатейно свод по филиалам_09_02_09_Новая инструкция1_фст" xfId="237"/>
    <cellStyle name="_НВВ 2009 постатейно свод по филиалам_для Валентина" xfId="238"/>
    <cellStyle name="_НВВ 2009 постатейно свод по филиалам_для Валентина_Новая инструкция1_фст" xfId="239"/>
    <cellStyle name="_Омск" xfId="240"/>
    <cellStyle name="_Омск_Новая инструкция1_фст" xfId="241"/>
    <cellStyle name="_ОТ ИД 2009" xfId="242"/>
    <cellStyle name="_ОТ ИД 2009_Новая инструкция1_фст" xfId="243"/>
    <cellStyle name="_пр 5 тариф RAB" xfId="244"/>
    <cellStyle name="_пр 5 тариф RAB 2" xfId="245"/>
    <cellStyle name="_пр 5 тариф RAB 2_OREP.KU.2011.MONTHLY.02(v0.1)" xfId="246"/>
    <cellStyle name="_пр 5 тариф RAB 2_OREP.KU.2011.MONTHLY.02(v0.4)" xfId="247"/>
    <cellStyle name="_пр 5 тариф RAB 2_OREP.KU.2011.MONTHLY.11(v1.4)" xfId="248"/>
    <cellStyle name="_пр 5 тариф RAB 2_UPDATE.OREP.KU.2011.MONTHLY.02.TO.1.2" xfId="249"/>
    <cellStyle name="_пр 5 тариф RAB_46EE.2011(v1.0)" xfId="250"/>
    <cellStyle name="_пр 5 тариф RAB_46EE.2011(v1.0)_46TE.2011(v1.0)" xfId="251"/>
    <cellStyle name="_пр 5 тариф RAB_46EE.2011(v1.0)_INDEX.STATION.2012(v1.0)_" xfId="252"/>
    <cellStyle name="_пр 5 тариф RAB_46EE.2011(v1.0)_INDEX.STATION.2012(v2.0)" xfId="253"/>
    <cellStyle name="_пр 5 тариф RAB_46EE.2011(v1.0)_INDEX.STATION.2012(v2.1)" xfId="254"/>
    <cellStyle name="_пр 5 тариф RAB_46EE.2011(v1.0)_TEPLO.PREDEL.2012.M(v1.1)_test" xfId="255"/>
    <cellStyle name="_пр 5 тариф RAB_46EE.2011(v1.2)" xfId="256"/>
    <cellStyle name="_пр 5 тариф RAB_46EP.2012(v0.1)" xfId="257"/>
    <cellStyle name="_пр 5 тариф RAB_46TE.2011(v1.0)" xfId="258"/>
    <cellStyle name="_пр 5 тариф RAB_ARMRAZR" xfId="259"/>
    <cellStyle name="_пр 5 тариф RAB_BALANCE.WARM.2010.FACT(v1.0)" xfId="260"/>
    <cellStyle name="_пр 5 тариф RAB_BALANCE.WARM.2010.PLAN" xfId="261"/>
    <cellStyle name="_пр 5 тариф RAB_BALANCE.WARM.2011YEAR(v0.7)" xfId="262"/>
    <cellStyle name="_пр 5 тариф RAB_BALANCE.WARM.2011YEAR.NEW.UPDATE.SCHEME" xfId="263"/>
    <cellStyle name="_пр 5 тариф RAB_EE.2REK.P2011.4.78(v0.3)" xfId="264"/>
    <cellStyle name="_пр 5 тариф RAB_FORM910.2012(v1.1)" xfId="265"/>
    <cellStyle name="_пр 5 тариф RAB_INVEST.EE.PLAN.4.78(v0.1)" xfId="266"/>
    <cellStyle name="_пр 5 тариф RAB_INVEST.EE.PLAN.4.78(v0.3)" xfId="267"/>
    <cellStyle name="_пр 5 тариф RAB_INVEST.EE.PLAN.4.78(v1.0)" xfId="268"/>
    <cellStyle name="_пр 5 тариф RAB_INVEST.PLAN.4.78(v0.1)" xfId="269"/>
    <cellStyle name="_пр 5 тариф RAB_INVEST.WARM.PLAN.4.78(v0.1)" xfId="270"/>
    <cellStyle name="_пр 5 тариф RAB_INVEST_WARM_PLAN" xfId="271"/>
    <cellStyle name="_пр 5 тариф RAB_NADB.JNVLS.APTEKA.2011(v1.3.3)" xfId="272"/>
    <cellStyle name="_пр 5 тариф RAB_NADB.JNVLS.APTEKA.2011(v1.3.3)_46TE.2011(v1.0)" xfId="273"/>
    <cellStyle name="_пр 5 тариф RAB_NADB.JNVLS.APTEKA.2011(v1.3.3)_INDEX.STATION.2012(v1.0)_" xfId="274"/>
    <cellStyle name="_пр 5 тариф RAB_NADB.JNVLS.APTEKA.2011(v1.3.3)_INDEX.STATION.2012(v2.0)" xfId="275"/>
    <cellStyle name="_пр 5 тариф RAB_NADB.JNVLS.APTEKA.2011(v1.3.3)_INDEX.STATION.2012(v2.1)" xfId="276"/>
    <cellStyle name="_пр 5 тариф RAB_NADB.JNVLS.APTEKA.2011(v1.3.3)_TEPLO.PREDEL.2012.M(v1.1)_test" xfId="277"/>
    <cellStyle name="_пр 5 тариф RAB_NADB.JNVLS.APTEKA.2011(v1.3.4)" xfId="278"/>
    <cellStyle name="_пр 5 тариф RAB_NADB.JNVLS.APTEKA.2011(v1.3.4)_46TE.2011(v1.0)" xfId="279"/>
    <cellStyle name="_пр 5 тариф RAB_NADB.JNVLS.APTEKA.2011(v1.3.4)_INDEX.STATION.2012(v1.0)_" xfId="280"/>
    <cellStyle name="_пр 5 тариф RAB_NADB.JNVLS.APTEKA.2011(v1.3.4)_INDEX.STATION.2012(v2.0)" xfId="281"/>
    <cellStyle name="_пр 5 тариф RAB_NADB.JNVLS.APTEKA.2011(v1.3.4)_INDEX.STATION.2012(v2.1)" xfId="282"/>
    <cellStyle name="_пр 5 тариф RAB_NADB.JNVLS.APTEKA.2011(v1.3.4)_TEPLO.PREDEL.2012.M(v1.1)_test" xfId="283"/>
    <cellStyle name="_пр 5 тариф RAB_PASSPORT.TEPLO.PROIZV(v2.1)" xfId="284"/>
    <cellStyle name="_пр 5 тариф RAB_PR.PROG.WARM.NOTCOMBI.2012.2.16_v1.4(04.04.11) " xfId="285"/>
    <cellStyle name="_пр 5 тариф RAB_PREDEL.JKH.UTV.2011(v1.0.1)" xfId="286"/>
    <cellStyle name="_пр 5 тариф RAB_PREDEL.JKH.UTV.2011(v1.0.1)_46TE.2011(v1.0)" xfId="287"/>
    <cellStyle name="_пр 5 тариф RAB_PREDEL.JKH.UTV.2011(v1.0.1)_INDEX.STATION.2012(v1.0)_" xfId="288"/>
    <cellStyle name="_пр 5 тариф RAB_PREDEL.JKH.UTV.2011(v1.0.1)_INDEX.STATION.2012(v2.0)" xfId="289"/>
    <cellStyle name="_пр 5 тариф RAB_PREDEL.JKH.UTV.2011(v1.0.1)_INDEX.STATION.2012(v2.1)" xfId="290"/>
    <cellStyle name="_пр 5 тариф RAB_PREDEL.JKH.UTV.2011(v1.0.1)_TEPLO.PREDEL.2012.M(v1.1)_test" xfId="291"/>
    <cellStyle name="_пр 5 тариф RAB_PREDEL.JKH.UTV.2011(v1.1)" xfId="292"/>
    <cellStyle name="_пр 5 тариф RAB_REP.BLR.2012(v1.0)" xfId="293"/>
    <cellStyle name="_пр 5 тариф RAB_TEPLO.PREDEL.2012.M(v1.1)" xfId="294"/>
    <cellStyle name="_пр 5 тариф RAB_TEST.TEMPLATE" xfId="295"/>
    <cellStyle name="_пр 5 тариф RAB_UPDATE.46EE.2011.TO.1.1" xfId="296"/>
    <cellStyle name="_пр 5 тариф RAB_UPDATE.46TE.2011.TO.1.1" xfId="297"/>
    <cellStyle name="_пр 5 тариф RAB_UPDATE.46TE.2011.TO.1.2" xfId="298"/>
    <cellStyle name="_пр 5 тариф RAB_UPDATE.BALANCE.WARM.2011YEAR.TO.1.1" xfId="299"/>
    <cellStyle name="_пр 5 тариф RAB_UPDATE.BALANCE.WARM.2011YEAR.TO.1.1_46TE.2011(v1.0)" xfId="300"/>
    <cellStyle name="_пр 5 тариф RAB_UPDATE.BALANCE.WARM.2011YEAR.TO.1.1_INDEX.STATION.2012(v1.0)_" xfId="301"/>
    <cellStyle name="_пр 5 тариф RAB_UPDATE.BALANCE.WARM.2011YEAR.TO.1.1_INDEX.STATION.2012(v2.0)" xfId="302"/>
    <cellStyle name="_пр 5 тариф RAB_UPDATE.BALANCE.WARM.2011YEAR.TO.1.1_INDEX.STATION.2012(v2.1)" xfId="303"/>
    <cellStyle name="_пр 5 тариф RAB_UPDATE.BALANCE.WARM.2011YEAR.TO.1.1_OREP.KU.2011.MONTHLY.02(v1.1)" xfId="304"/>
    <cellStyle name="_пр 5 тариф RAB_UPDATE.BALANCE.WARM.2011YEAR.TO.1.1_TEPLO.PREDEL.2012.M(v1.1)_test" xfId="305"/>
    <cellStyle name="_пр 5 тариф RAB_UPDATE.NADB.JNVLS.APTEKA.2011.TO.1.3.4" xfId="306"/>
    <cellStyle name="_пр 5 тариф RAB_Книга2_PR.PROG.WARM.NOTCOMBI.2012.2.16_v1.4(04.04.11) " xfId="307"/>
    <cellStyle name="_Предожение _ДБП_2009 г ( согласованные БП)  (2)" xfId="308"/>
    <cellStyle name="_Предожение _ДБП_2009 г ( согласованные БП)  (2)_Новая инструкция1_фст" xfId="309"/>
    <cellStyle name="_Приложение 2 0806 факт" xfId="310"/>
    <cellStyle name="_Приложение МТС-3-КС" xfId="311"/>
    <cellStyle name="_Приложение МТС-3-КС_Новая инструкция1_фст" xfId="312"/>
    <cellStyle name="_Приложение-МТС--2-1" xfId="313"/>
    <cellStyle name="_Приложение-МТС--2-1_Новая инструкция1_фст" xfId="314"/>
    <cellStyle name="_Расчет RAB_22072008" xfId="315"/>
    <cellStyle name="_Расчет RAB_22072008 2" xfId="316"/>
    <cellStyle name="_Расчет RAB_22072008 2_OREP.KU.2011.MONTHLY.02(v0.1)" xfId="317"/>
    <cellStyle name="_Расчет RAB_22072008 2_OREP.KU.2011.MONTHLY.02(v0.4)" xfId="318"/>
    <cellStyle name="_Расчет RAB_22072008 2_OREP.KU.2011.MONTHLY.11(v1.4)" xfId="319"/>
    <cellStyle name="_Расчет RAB_22072008 2_UPDATE.OREP.KU.2011.MONTHLY.02.TO.1.2" xfId="320"/>
    <cellStyle name="_Расчет RAB_22072008_46EE.2011(v1.0)" xfId="321"/>
    <cellStyle name="_Расчет RAB_22072008_46EE.2011(v1.0)_46TE.2011(v1.0)" xfId="322"/>
    <cellStyle name="_Расчет RAB_22072008_46EE.2011(v1.0)_INDEX.STATION.2012(v1.0)_" xfId="323"/>
    <cellStyle name="_Расчет RAB_22072008_46EE.2011(v1.0)_INDEX.STATION.2012(v2.0)" xfId="324"/>
    <cellStyle name="_Расчет RAB_22072008_46EE.2011(v1.0)_INDEX.STATION.2012(v2.1)" xfId="325"/>
    <cellStyle name="_Расчет RAB_22072008_46EE.2011(v1.0)_TEPLO.PREDEL.2012.M(v1.1)_test" xfId="326"/>
    <cellStyle name="_Расчет RAB_22072008_46EE.2011(v1.2)" xfId="327"/>
    <cellStyle name="_Расчет RAB_22072008_46EP.2012(v0.1)" xfId="328"/>
    <cellStyle name="_Расчет RAB_22072008_46TE.2011(v1.0)" xfId="329"/>
    <cellStyle name="_Расчет RAB_22072008_ARMRAZR" xfId="330"/>
    <cellStyle name="_Расчет RAB_22072008_BALANCE.WARM.2010.FACT(v1.0)" xfId="331"/>
    <cellStyle name="_Расчет RAB_22072008_BALANCE.WARM.2010.PLAN" xfId="332"/>
    <cellStyle name="_Расчет RAB_22072008_BALANCE.WARM.2011YEAR(v0.7)" xfId="333"/>
    <cellStyle name="_Расчет RAB_22072008_BALANCE.WARM.2011YEAR.NEW.UPDATE.SCHEME" xfId="334"/>
    <cellStyle name="_Расчет RAB_22072008_EE.2REK.P2011.4.78(v0.3)" xfId="335"/>
    <cellStyle name="_Расчет RAB_22072008_FORM910.2012(v1.1)" xfId="336"/>
    <cellStyle name="_Расчет RAB_22072008_INVEST.EE.PLAN.4.78(v0.1)" xfId="337"/>
    <cellStyle name="_Расчет RAB_22072008_INVEST.EE.PLAN.4.78(v0.3)" xfId="338"/>
    <cellStyle name="_Расчет RAB_22072008_INVEST.EE.PLAN.4.78(v1.0)" xfId="339"/>
    <cellStyle name="_Расчет RAB_22072008_INVEST.PLAN.4.78(v0.1)" xfId="340"/>
    <cellStyle name="_Расчет RAB_22072008_INVEST.WARM.PLAN.4.78(v0.1)" xfId="341"/>
    <cellStyle name="_Расчет RAB_22072008_INVEST_WARM_PLAN" xfId="342"/>
    <cellStyle name="_Расчет RAB_22072008_NADB.JNVLS.APTEKA.2011(v1.3.3)" xfId="343"/>
    <cellStyle name="_Расчет RAB_22072008_NADB.JNVLS.APTEKA.2011(v1.3.3)_46TE.2011(v1.0)" xfId="344"/>
    <cellStyle name="_Расчет RAB_22072008_NADB.JNVLS.APTEKA.2011(v1.3.3)_INDEX.STATION.2012(v1.0)_" xfId="345"/>
    <cellStyle name="_Расчет RAB_22072008_NADB.JNVLS.APTEKA.2011(v1.3.3)_INDEX.STATION.2012(v2.0)" xfId="346"/>
    <cellStyle name="_Расчет RAB_22072008_NADB.JNVLS.APTEKA.2011(v1.3.3)_INDEX.STATION.2012(v2.1)" xfId="347"/>
    <cellStyle name="_Расчет RAB_22072008_NADB.JNVLS.APTEKA.2011(v1.3.3)_TEPLO.PREDEL.2012.M(v1.1)_test" xfId="348"/>
    <cellStyle name="_Расчет RAB_22072008_NADB.JNVLS.APTEKA.2011(v1.3.4)" xfId="349"/>
    <cellStyle name="_Расчет RAB_22072008_NADB.JNVLS.APTEKA.2011(v1.3.4)_46TE.2011(v1.0)" xfId="350"/>
    <cellStyle name="_Расчет RAB_22072008_NADB.JNVLS.APTEKA.2011(v1.3.4)_INDEX.STATION.2012(v1.0)_" xfId="351"/>
    <cellStyle name="_Расчет RAB_22072008_NADB.JNVLS.APTEKA.2011(v1.3.4)_INDEX.STATION.2012(v2.0)" xfId="352"/>
    <cellStyle name="_Расчет RAB_22072008_NADB.JNVLS.APTEKA.2011(v1.3.4)_INDEX.STATION.2012(v2.1)" xfId="353"/>
    <cellStyle name="_Расчет RAB_22072008_NADB.JNVLS.APTEKA.2011(v1.3.4)_TEPLO.PREDEL.2012.M(v1.1)_test" xfId="354"/>
    <cellStyle name="_Расчет RAB_22072008_PASSPORT.TEPLO.PROIZV(v2.1)" xfId="355"/>
    <cellStyle name="_Расчет RAB_22072008_PR.PROG.WARM.NOTCOMBI.2012.2.16_v1.4(04.04.11) " xfId="356"/>
    <cellStyle name="_Расчет RAB_22072008_PREDEL.JKH.UTV.2011(v1.0.1)" xfId="357"/>
    <cellStyle name="_Расчет RAB_22072008_PREDEL.JKH.UTV.2011(v1.0.1)_46TE.2011(v1.0)" xfId="358"/>
    <cellStyle name="_Расчет RAB_22072008_PREDEL.JKH.UTV.2011(v1.0.1)_INDEX.STATION.2012(v1.0)_" xfId="359"/>
    <cellStyle name="_Расчет RAB_22072008_PREDEL.JKH.UTV.2011(v1.0.1)_INDEX.STATION.2012(v2.0)" xfId="360"/>
    <cellStyle name="_Расчет RAB_22072008_PREDEL.JKH.UTV.2011(v1.0.1)_INDEX.STATION.2012(v2.1)" xfId="361"/>
    <cellStyle name="_Расчет RAB_22072008_PREDEL.JKH.UTV.2011(v1.0.1)_TEPLO.PREDEL.2012.M(v1.1)_test" xfId="362"/>
    <cellStyle name="_Расчет RAB_22072008_PREDEL.JKH.UTV.2011(v1.1)" xfId="363"/>
    <cellStyle name="_Расчет RAB_22072008_REP.BLR.2012(v1.0)" xfId="364"/>
    <cellStyle name="_Расчет RAB_22072008_TEPLO.PREDEL.2012.M(v1.1)" xfId="365"/>
    <cellStyle name="_Расчет RAB_22072008_TEST.TEMPLATE" xfId="366"/>
    <cellStyle name="_Расчет RAB_22072008_UPDATE.46EE.2011.TO.1.1" xfId="367"/>
    <cellStyle name="_Расчет RAB_22072008_UPDATE.46TE.2011.TO.1.1" xfId="368"/>
    <cellStyle name="_Расчет RAB_22072008_UPDATE.46TE.2011.TO.1.2" xfId="369"/>
    <cellStyle name="_Расчет RAB_22072008_UPDATE.BALANCE.WARM.2011YEAR.TO.1.1" xfId="370"/>
    <cellStyle name="_Расчет RAB_22072008_UPDATE.BALANCE.WARM.2011YEAR.TO.1.1_46TE.2011(v1.0)" xfId="371"/>
    <cellStyle name="_Расчет RAB_22072008_UPDATE.BALANCE.WARM.2011YEAR.TO.1.1_INDEX.STATION.2012(v1.0)_" xfId="372"/>
    <cellStyle name="_Расчет RAB_22072008_UPDATE.BALANCE.WARM.2011YEAR.TO.1.1_INDEX.STATION.2012(v2.0)" xfId="373"/>
    <cellStyle name="_Расчет RAB_22072008_UPDATE.BALANCE.WARM.2011YEAR.TO.1.1_INDEX.STATION.2012(v2.1)" xfId="374"/>
    <cellStyle name="_Расчет RAB_22072008_UPDATE.BALANCE.WARM.2011YEAR.TO.1.1_OREP.KU.2011.MONTHLY.02(v1.1)" xfId="375"/>
    <cellStyle name="_Расчет RAB_22072008_UPDATE.BALANCE.WARM.2011YEAR.TO.1.1_TEPLO.PREDEL.2012.M(v1.1)_test" xfId="376"/>
    <cellStyle name="_Расчет RAB_22072008_UPDATE.NADB.JNVLS.APTEKA.2011.TO.1.3.4" xfId="377"/>
    <cellStyle name="_Расчет RAB_22072008_Книга2_PR.PROG.WARM.NOTCOMBI.2012.2.16_v1.4(04.04.11) " xfId="378"/>
    <cellStyle name="_Расчет RAB_Лен и МОЭСК_с 2010 года_14.04.2009_со сглаж_version 3.0_без ФСК" xfId="379"/>
    <cellStyle name="_Расчет RAB_Лен и МОЭСК_с 2010 года_14.04.2009_со сглаж_version 3.0_без ФСК 2" xfId="380"/>
    <cellStyle name="_Расчет RAB_Лен и МОЭСК_с 2010 года_14.04.2009_со сглаж_version 3.0_без ФСК 2_OREP.KU.2011.MONTHLY.02(v0.1)" xfId="381"/>
    <cellStyle name="_Расчет RAB_Лен и МОЭСК_с 2010 года_14.04.2009_со сглаж_version 3.0_без ФСК 2_OREP.KU.2011.MONTHLY.02(v0.4)" xfId="382"/>
    <cellStyle name="_Расчет RAB_Лен и МОЭСК_с 2010 года_14.04.2009_со сглаж_version 3.0_без ФСК 2_OREP.KU.2011.MONTHLY.11(v1.4)" xfId="383"/>
    <cellStyle name="_Расчет RAB_Лен и МОЭСК_с 2010 года_14.04.2009_со сглаж_version 3.0_без ФСК 2_UPDATE.OREP.KU.2011.MONTHLY.02.TO.1.2" xfId="384"/>
    <cellStyle name="_Расчет RAB_Лен и МОЭСК_с 2010 года_14.04.2009_со сглаж_version 3.0_без ФСК_46EE.2011(v1.0)" xfId="385"/>
    <cellStyle name="_Расчет RAB_Лен и МОЭСК_с 2010 года_14.04.2009_со сглаж_version 3.0_без ФСК_46EE.2011(v1.0)_46TE.2011(v1.0)" xfId="386"/>
    <cellStyle name="_Расчет RAB_Лен и МОЭСК_с 2010 года_14.04.2009_со сглаж_version 3.0_без ФСК_46EE.2011(v1.0)_INDEX.STATION.2012(v1.0)_" xfId="387"/>
    <cellStyle name="_Расчет RAB_Лен и МОЭСК_с 2010 года_14.04.2009_со сглаж_version 3.0_без ФСК_46EE.2011(v1.0)_INDEX.STATION.2012(v2.0)" xfId="388"/>
    <cellStyle name="_Расчет RAB_Лен и МОЭСК_с 2010 года_14.04.2009_со сглаж_version 3.0_без ФСК_46EE.2011(v1.0)_INDEX.STATION.2012(v2.1)" xfId="389"/>
    <cellStyle name="_Расчет RAB_Лен и МОЭСК_с 2010 года_14.04.2009_со сглаж_version 3.0_без ФСК_46EE.2011(v1.0)_TEPLO.PREDEL.2012.M(v1.1)_test" xfId="390"/>
    <cellStyle name="_Расчет RAB_Лен и МОЭСК_с 2010 года_14.04.2009_со сглаж_version 3.0_без ФСК_46EE.2011(v1.2)" xfId="391"/>
    <cellStyle name="_Расчет RAB_Лен и МОЭСК_с 2010 года_14.04.2009_со сглаж_version 3.0_без ФСК_46EP.2012(v0.1)" xfId="392"/>
    <cellStyle name="_Расчет RAB_Лен и МОЭСК_с 2010 года_14.04.2009_со сглаж_version 3.0_без ФСК_46TE.2011(v1.0)" xfId="393"/>
    <cellStyle name="_Расчет RAB_Лен и МОЭСК_с 2010 года_14.04.2009_со сглаж_version 3.0_без ФСК_ARMRAZR" xfId="394"/>
    <cellStyle name="_Расчет RAB_Лен и МОЭСК_с 2010 года_14.04.2009_со сглаж_version 3.0_без ФСК_BALANCE.WARM.2010.FACT(v1.0)" xfId="395"/>
    <cellStyle name="_Расчет RAB_Лен и МОЭСК_с 2010 года_14.04.2009_со сглаж_version 3.0_без ФСК_BALANCE.WARM.2010.PLAN" xfId="396"/>
    <cellStyle name="_Расчет RAB_Лен и МОЭСК_с 2010 года_14.04.2009_со сглаж_version 3.0_без ФСК_BALANCE.WARM.2011YEAR(v0.7)" xfId="397"/>
    <cellStyle name="_Расчет RAB_Лен и МОЭСК_с 2010 года_14.04.2009_со сглаж_version 3.0_без ФСК_BALANCE.WARM.2011YEAR.NEW.UPDATE.SCHEME" xfId="398"/>
    <cellStyle name="_Расчет RAB_Лен и МОЭСК_с 2010 года_14.04.2009_со сглаж_version 3.0_без ФСК_EE.2REK.P2011.4.78(v0.3)" xfId="399"/>
    <cellStyle name="_Расчет RAB_Лен и МОЭСК_с 2010 года_14.04.2009_со сглаж_version 3.0_без ФСК_FORM910.2012(v1.1)" xfId="400"/>
    <cellStyle name="_Расчет RAB_Лен и МОЭСК_с 2010 года_14.04.2009_со сглаж_version 3.0_без ФСК_INVEST.EE.PLAN.4.78(v0.1)" xfId="401"/>
    <cellStyle name="_Расчет RAB_Лен и МОЭСК_с 2010 года_14.04.2009_со сглаж_version 3.0_без ФСК_INVEST.EE.PLAN.4.78(v0.3)" xfId="402"/>
    <cellStyle name="_Расчет RAB_Лен и МОЭСК_с 2010 года_14.04.2009_со сглаж_version 3.0_без ФСК_INVEST.EE.PLAN.4.78(v1.0)" xfId="403"/>
    <cellStyle name="_Расчет RAB_Лен и МОЭСК_с 2010 года_14.04.2009_со сглаж_version 3.0_без ФСК_INVEST.PLAN.4.78(v0.1)" xfId="404"/>
    <cellStyle name="_Расчет RAB_Лен и МОЭСК_с 2010 года_14.04.2009_со сглаж_version 3.0_без ФСК_INVEST.WARM.PLAN.4.78(v0.1)" xfId="405"/>
    <cellStyle name="_Расчет RAB_Лен и МОЭСК_с 2010 года_14.04.2009_со сглаж_version 3.0_без ФСК_INVEST_WARM_PLAN" xfId="406"/>
    <cellStyle name="_Расчет RAB_Лен и МОЭСК_с 2010 года_14.04.2009_со сглаж_version 3.0_без ФСК_NADB.JNVLS.APTEKA.2011(v1.3.3)" xfId="407"/>
    <cellStyle name="_Расчет RAB_Лен и МОЭСК_с 2010 года_14.04.2009_со сглаж_version 3.0_без ФСК_NADB.JNVLS.APTEKA.2011(v1.3.3)_46TE.2011(v1.0)" xfId="408"/>
    <cellStyle name="_Расчет RAB_Лен и МОЭСК_с 2010 года_14.04.2009_со сглаж_version 3.0_без ФСК_NADB.JNVLS.APTEKA.2011(v1.3.3)_INDEX.STATION.2012(v1.0)_" xfId="409"/>
    <cellStyle name="_Расчет RAB_Лен и МОЭСК_с 2010 года_14.04.2009_со сглаж_version 3.0_без ФСК_NADB.JNVLS.APTEKA.2011(v1.3.3)_INDEX.STATION.2012(v2.0)" xfId="410"/>
    <cellStyle name="_Расчет RAB_Лен и МОЭСК_с 2010 года_14.04.2009_со сглаж_version 3.0_без ФСК_NADB.JNVLS.APTEKA.2011(v1.3.3)_INDEX.STATION.2012(v2.1)" xfId="411"/>
    <cellStyle name="_Расчет RAB_Лен и МОЭСК_с 2010 года_14.04.2009_со сглаж_version 3.0_без ФСК_NADB.JNVLS.APTEKA.2011(v1.3.3)_TEPLO.PREDEL.2012.M(v1.1)_test" xfId="412"/>
    <cellStyle name="_Расчет RAB_Лен и МОЭСК_с 2010 года_14.04.2009_со сглаж_version 3.0_без ФСК_NADB.JNVLS.APTEKA.2011(v1.3.4)" xfId="413"/>
    <cellStyle name="_Расчет RAB_Лен и МОЭСК_с 2010 года_14.04.2009_со сглаж_version 3.0_без ФСК_NADB.JNVLS.APTEKA.2011(v1.3.4)_46TE.2011(v1.0)" xfId="414"/>
    <cellStyle name="_Расчет RAB_Лен и МОЭСК_с 2010 года_14.04.2009_со сглаж_version 3.0_без ФСК_NADB.JNVLS.APTEKA.2011(v1.3.4)_INDEX.STATION.2012(v1.0)_" xfId="415"/>
    <cellStyle name="_Расчет RAB_Лен и МОЭСК_с 2010 года_14.04.2009_со сглаж_version 3.0_без ФСК_NADB.JNVLS.APTEKA.2011(v1.3.4)_INDEX.STATION.2012(v2.0)" xfId="416"/>
    <cellStyle name="_Расчет RAB_Лен и МОЭСК_с 2010 года_14.04.2009_со сглаж_version 3.0_без ФСК_NADB.JNVLS.APTEKA.2011(v1.3.4)_INDEX.STATION.2012(v2.1)" xfId="417"/>
    <cellStyle name="_Расчет RAB_Лен и МОЭСК_с 2010 года_14.04.2009_со сглаж_version 3.0_без ФСК_NADB.JNVLS.APTEKA.2011(v1.3.4)_TEPLO.PREDEL.2012.M(v1.1)_test" xfId="418"/>
    <cellStyle name="_Расчет RAB_Лен и МОЭСК_с 2010 года_14.04.2009_со сглаж_version 3.0_без ФСК_PASSPORT.TEPLO.PROIZV(v2.1)" xfId="419"/>
    <cellStyle name="_Расчет RAB_Лен и МОЭСК_с 2010 года_14.04.2009_со сглаж_version 3.0_без ФСК_PR.PROG.WARM.NOTCOMBI.2012.2.16_v1.4(04.04.11) " xfId="420"/>
    <cellStyle name="_Расчет RAB_Лен и МОЭСК_с 2010 года_14.04.2009_со сглаж_version 3.0_без ФСК_PREDEL.JKH.UTV.2011(v1.0.1)" xfId="421"/>
    <cellStyle name="_Расчет RAB_Лен и МОЭСК_с 2010 года_14.04.2009_со сглаж_version 3.0_без ФСК_PREDEL.JKH.UTV.2011(v1.0.1)_46TE.2011(v1.0)" xfId="422"/>
    <cellStyle name="_Расчет RAB_Лен и МОЭСК_с 2010 года_14.04.2009_со сглаж_version 3.0_без ФСК_PREDEL.JKH.UTV.2011(v1.0.1)_INDEX.STATION.2012(v1.0)_" xfId="423"/>
    <cellStyle name="_Расчет RAB_Лен и МОЭСК_с 2010 года_14.04.2009_со сглаж_version 3.0_без ФСК_PREDEL.JKH.UTV.2011(v1.0.1)_INDEX.STATION.2012(v2.0)" xfId="424"/>
    <cellStyle name="_Расчет RAB_Лен и МОЭСК_с 2010 года_14.04.2009_со сглаж_version 3.0_без ФСК_PREDEL.JKH.UTV.2011(v1.0.1)_INDEX.STATION.2012(v2.1)" xfId="425"/>
    <cellStyle name="_Расчет RAB_Лен и МОЭСК_с 2010 года_14.04.2009_со сглаж_version 3.0_без ФСК_PREDEL.JKH.UTV.2011(v1.0.1)_TEPLO.PREDEL.2012.M(v1.1)_test" xfId="426"/>
    <cellStyle name="_Расчет RAB_Лен и МОЭСК_с 2010 года_14.04.2009_со сглаж_version 3.0_без ФСК_PREDEL.JKH.UTV.2011(v1.1)" xfId="427"/>
    <cellStyle name="_Расчет RAB_Лен и МОЭСК_с 2010 года_14.04.2009_со сглаж_version 3.0_без ФСК_REP.BLR.2012(v1.0)" xfId="428"/>
    <cellStyle name="_Расчет RAB_Лен и МОЭСК_с 2010 года_14.04.2009_со сглаж_version 3.0_без ФСК_TEPLO.PREDEL.2012.M(v1.1)" xfId="429"/>
    <cellStyle name="_Расчет RAB_Лен и МОЭСК_с 2010 года_14.04.2009_со сглаж_version 3.0_без ФСК_TEST.TEMPLATE" xfId="430"/>
    <cellStyle name="_Расчет RAB_Лен и МОЭСК_с 2010 года_14.04.2009_со сглаж_version 3.0_без ФСК_UPDATE.46EE.2011.TO.1.1" xfId="431"/>
    <cellStyle name="_Расчет RAB_Лен и МОЭСК_с 2010 года_14.04.2009_со сглаж_version 3.0_без ФСК_UPDATE.46TE.2011.TO.1.1" xfId="432"/>
    <cellStyle name="_Расчет RAB_Лен и МОЭСК_с 2010 года_14.04.2009_со сглаж_version 3.0_без ФСК_UPDATE.46TE.2011.TO.1.2" xfId="433"/>
    <cellStyle name="_Расчет RAB_Лен и МОЭСК_с 2010 года_14.04.2009_со сглаж_version 3.0_без ФСК_UPDATE.BALANCE.WARM.2011YEAR.TO.1.1" xfId="434"/>
    <cellStyle name="_Расчет RAB_Лен и МОЭСК_с 2010 года_14.04.2009_со сглаж_version 3.0_без ФСК_UPDATE.BALANCE.WARM.2011YEAR.TO.1.1_46TE.2011(v1.0)" xfId="435"/>
    <cellStyle name="_Расчет RAB_Лен и МОЭСК_с 2010 года_14.04.2009_со сглаж_version 3.0_без ФСК_UPDATE.BALANCE.WARM.2011YEAR.TO.1.1_INDEX.STATION.2012(v1.0)_" xfId="436"/>
    <cellStyle name="_Расчет RAB_Лен и МОЭСК_с 2010 года_14.04.2009_со сглаж_version 3.0_без ФСК_UPDATE.BALANCE.WARM.2011YEAR.TO.1.1_INDEX.STATION.2012(v2.0)" xfId="437"/>
    <cellStyle name="_Расчет RAB_Лен и МОЭСК_с 2010 года_14.04.2009_со сглаж_version 3.0_без ФСК_UPDATE.BALANCE.WARM.2011YEAR.TO.1.1_INDEX.STATION.2012(v2.1)" xfId="438"/>
    <cellStyle name="_Расчет RAB_Лен и МОЭСК_с 2010 года_14.04.2009_со сглаж_version 3.0_без ФСК_UPDATE.BALANCE.WARM.2011YEAR.TO.1.1_OREP.KU.2011.MONTHLY.02(v1.1)" xfId="439"/>
    <cellStyle name="_Расчет RAB_Лен и МОЭСК_с 2010 года_14.04.2009_со сглаж_version 3.0_без ФСК_UPDATE.BALANCE.WARM.2011YEAR.TO.1.1_TEPLO.PREDEL.2012.M(v1.1)_test" xfId="440"/>
    <cellStyle name="_Расчет RAB_Лен и МОЭСК_с 2010 года_14.04.2009_со сглаж_version 3.0_без ФСК_UPDATE.NADB.JNVLS.APTEKA.2011.TO.1.3.4" xfId="441"/>
    <cellStyle name="_Расчет RAB_Лен и МОЭСК_с 2010 года_14.04.2009_со сглаж_version 3.0_без ФСК_Книга2_PR.PROG.WARM.NOTCOMBI.2012.2.16_v1.4(04.04.11) " xfId="442"/>
    <cellStyle name="_Свод по ИПР (2)" xfId="443"/>
    <cellStyle name="_Свод по ИПР (2)_Новая инструкция1_фст" xfId="444"/>
    <cellStyle name="_Справочник затрат_ЛХ_20.10.05" xfId="445"/>
    <cellStyle name="_таблицы для расчетов28-04-08_2006-2009_прибыль корр_по ИА" xfId="446"/>
    <cellStyle name="_таблицы для расчетов28-04-08_2006-2009_прибыль корр_по ИА_Новая инструкция1_фст" xfId="447"/>
    <cellStyle name="_таблицы для расчетов28-04-08_2006-2009с ИА" xfId="448"/>
    <cellStyle name="_таблицы для расчетов28-04-08_2006-2009с ИА_Новая инструкция1_фст" xfId="449"/>
    <cellStyle name="_Форма 6  РТК.xls(отчет по Адр пр. ЛО)" xfId="450"/>
    <cellStyle name="_Форма 6  РТК.xls(отчет по Адр пр. ЛО)_Новая инструкция1_фст" xfId="451"/>
    <cellStyle name="_Формат разбивки по МРСК_РСК" xfId="452"/>
    <cellStyle name="_Формат разбивки по МРСК_РСК_Новая инструкция1_фст" xfId="453"/>
    <cellStyle name="_Формат_для Согласования" xfId="454"/>
    <cellStyle name="_Формат_для Согласования_Новая инструкция1_фст" xfId="455"/>
    <cellStyle name="_ХХХ Прил 2 Формы бюджетных документов 2007" xfId="456"/>
    <cellStyle name="_экон.форм-т ВО 1 с разбивкой" xfId="457"/>
    <cellStyle name="_экон.форм-т ВО 1 с разбивкой_Новая инструкция1_фст" xfId="458"/>
    <cellStyle name="’К‰Э [0.00]" xfId="459"/>
    <cellStyle name="”€ќђќ‘ћ‚›‰" xfId="460"/>
    <cellStyle name="”€љ‘€ђћ‚ђќќ›‰" xfId="461"/>
    <cellStyle name="”ќђќ‘ћ‚›‰" xfId="462"/>
    <cellStyle name="”љ‘ђћ‚ђќќ›‰" xfId="463"/>
    <cellStyle name="„…ќ…†ќ›‰" xfId="464"/>
    <cellStyle name="€’ћѓћ‚›‰" xfId="465"/>
    <cellStyle name="‡ђѓћ‹ћ‚ћљ1" xfId="466"/>
    <cellStyle name="‡ђѓћ‹ћ‚ћљ2" xfId="467"/>
    <cellStyle name="’ћѓћ‚›‰" xfId="468"/>
    <cellStyle name="1Normal" xfId="469"/>
    <cellStyle name="20% - Accent1" xfId="470"/>
    <cellStyle name="20% - Accent1 2" xfId="471"/>
    <cellStyle name="20% - Accent1 3" xfId="472"/>
    <cellStyle name="20% - Accent1_46EE.2011(v1.0)" xfId="473"/>
    <cellStyle name="20% - Accent2" xfId="474"/>
    <cellStyle name="20% - Accent2 2" xfId="475"/>
    <cellStyle name="20% - Accent2 3" xfId="476"/>
    <cellStyle name="20% - Accent2_46EE.2011(v1.0)" xfId="477"/>
    <cellStyle name="20% - Accent3" xfId="478"/>
    <cellStyle name="20% - Accent3 2" xfId="479"/>
    <cellStyle name="20% - Accent3 3" xfId="480"/>
    <cellStyle name="20% - Accent3_46EE.2011(v1.0)" xfId="481"/>
    <cellStyle name="20% - Accent4" xfId="482"/>
    <cellStyle name="20% - Accent4 2" xfId="483"/>
    <cellStyle name="20% - Accent4 3" xfId="484"/>
    <cellStyle name="20% - Accent4_46EE.2011(v1.0)" xfId="485"/>
    <cellStyle name="20% - Accent5" xfId="486"/>
    <cellStyle name="20% - Accent5 2" xfId="487"/>
    <cellStyle name="20% - Accent5 3" xfId="488"/>
    <cellStyle name="20% - Accent5_46EE.2011(v1.0)" xfId="489"/>
    <cellStyle name="20% - Accent6" xfId="490"/>
    <cellStyle name="20% - Accent6 2" xfId="491"/>
    <cellStyle name="20% - Accent6 3" xfId="492"/>
    <cellStyle name="20% - Accent6_46EE.2011(v1.0)" xfId="493"/>
    <cellStyle name="20% - Акцент1 10" xfId="494"/>
    <cellStyle name="20% - Акцент1 2" xfId="495"/>
    <cellStyle name="20% - Акцент1 2 2" xfId="496"/>
    <cellStyle name="20% - Акцент1 2 3" xfId="497"/>
    <cellStyle name="20% - Акцент1 2_46EE.2011(v1.0)" xfId="498"/>
    <cellStyle name="20% - Акцент1 3" xfId="499"/>
    <cellStyle name="20% - Акцент1 3 2" xfId="500"/>
    <cellStyle name="20% - Акцент1 3 3" xfId="501"/>
    <cellStyle name="20% - Акцент1 3_46EE.2011(v1.0)" xfId="502"/>
    <cellStyle name="20% - Акцент1 4" xfId="503"/>
    <cellStyle name="20% - Акцент1 4 2" xfId="504"/>
    <cellStyle name="20% - Акцент1 4 3" xfId="505"/>
    <cellStyle name="20% - Акцент1 4_46EE.2011(v1.0)" xfId="506"/>
    <cellStyle name="20% - Акцент1 5" xfId="507"/>
    <cellStyle name="20% - Акцент1 5 2" xfId="508"/>
    <cellStyle name="20% - Акцент1 5 3" xfId="509"/>
    <cellStyle name="20% - Акцент1 5_46EE.2011(v1.0)" xfId="510"/>
    <cellStyle name="20% - Акцент1 6" xfId="511"/>
    <cellStyle name="20% - Акцент1 6 2" xfId="512"/>
    <cellStyle name="20% - Акцент1 6 3" xfId="513"/>
    <cellStyle name="20% - Акцент1 6_46EE.2011(v1.0)" xfId="514"/>
    <cellStyle name="20% - Акцент1 7" xfId="515"/>
    <cellStyle name="20% - Акцент1 7 2" xfId="516"/>
    <cellStyle name="20% - Акцент1 7 3" xfId="517"/>
    <cellStyle name="20% - Акцент1 7_46EE.2011(v1.0)" xfId="518"/>
    <cellStyle name="20% - Акцент1 8" xfId="519"/>
    <cellStyle name="20% - Акцент1 8 2" xfId="520"/>
    <cellStyle name="20% - Акцент1 8 3" xfId="521"/>
    <cellStyle name="20% - Акцент1 8_46EE.2011(v1.0)" xfId="522"/>
    <cellStyle name="20% - Акцент1 9" xfId="523"/>
    <cellStyle name="20% - Акцент1 9 2" xfId="524"/>
    <cellStyle name="20% - Акцент1 9 3" xfId="525"/>
    <cellStyle name="20% - Акцент1 9_46EE.2011(v1.0)" xfId="526"/>
    <cellStyle name="20% - Акцент2 10" xfId="527"/>
    <cellStyle name="20% - Акцент2 2" xfId="528"/>
    <cellStyle name="20% - Акцент2 2 2" xfId="529"/>
    <cellStyle name="20% - Акцент2 2 3" xfId="530"/>
    <cellStyle name="20% - Акцент2 2_46EE.2011(v1.0)" xfId="531"/>
    <cellStyle name="20% - Акцент2 3" xfId="532"/>
    <cellStyle name="20% - Акцент2 3 2" xfId="533"/>
    <cellStyle name="20% - Акцент2 3 3" xfId="534"/>
    <cellStyle name="20% - Акцент2 3_46EE.2011(v1.0)" xfId="535"/>
    <cellStyle name="20% - Акцент2 4" xfId="536"/>
    <cellStyle name="20% - Акцент2 4 2" xfId="537"/>
    <cellStyle name="20% - Акцент2 4 3" xfId="538"/>
    <cellStyle name="20% - Акцент2 4_46EE.2011(v1.0)" xfId="539"/>
    <cellStyle name="20% - Акцент2 5" xfId="540"/>
    <cellStyle name="20% - Акцент2 5 2" xfId="541"/>
    <cellStyle name="20% - Акцент2 5 3" xfId="542"/>
    <cellStyle name="20% - Акцент2 5_46EE.2011(v1.0)" xfId="543"/>
    <cellStyle name="20% - Акцент2 6" xfId="544"/>
    <cellStyle name="20% - Акцент2 6 2" xfId="545"/>
    <cellStyle name="20% - Акцент2 6 3" xfId="546"/>
    <cellStyle name="20% - Акцент2 6_46EE.2011(v1.0)" xfId="547"/>
    <cellStyle name="20% - Акцент2 7" xfId="548"/>
    <cellStyle name="20% - Акцент2 7 2" xfId="549"/>
    <cellStyle name="20% - Акцент2 7 3" xfId="550"/>
    <cellStyle name="20% - Акцент2 7_46EE.2011(v1.0)" xfId="551"/>
    <cellStyle name="20% - Акцент2 8" xfId="552"/>
    <cellStyle name="20% - Акцент2 8 2" xfId="553"/>
    <cellStyle name="20% - Акцент2 8 3" xfId="554"/>
    <cellStyle name="20% - Акцент2 8_46EE.2011(v1.0)" xfId="555"/>
    <cellStyle name="20% - Акцент2 9" xfId="556"/>
    <cellStyle name="20% - Акцент2 9 2" xfId="557"/>
    <cellStyle name="20% - Акцент2 9 3" xfId="558"/>
    <cellStyle name="20% - Акцент2 9_46EE.2011(v1.0)" xfId="559"/>
    <cellStyle name="20% - Акцент3 10" xfId="560"/>
    <cellStyle name="20% - Акцент3 2" xfId="561"/>
    <cellStyle name="20% - Акцент3 2 2" xfId="562"/>
    <cellStyle name="20% - Акцент3 2 3" xfId="563"/>
    <cellStyle name="20% - Акцент3 2_46EE.2011(v1.0)" xfId="564"/>
    <cellStyle name="20% - Акцент3 3" xfId="565"/>
    <cellStyle name="20% - Акцент3 3 2" xfId="566"/>
    <cellStyle name="20% - Акцент3 3 3" xfId="567"/>
    <cellStyle name="20% - Акцент3 3_46EE.2011(v1.0)" xfId="568"/>
    <cellStyle name="20% - Акцент3 4" xfId="569"/>
    <cellStyle name="20% - Акцент3 4 2" xfId="570"/>
    <cellStyle name="20% - Акцент3 4 3" xfId="571"/>
    <cellStyle name="20% - Акцент3 4_46EE.2011(v1.0)" xfId="572"/>
    <cellStyle name="20% - Акцент3 5" xfId="573"/>
    <cellStyle name="20% - Акцент3 5 2" xfId="574"/>
    <cellStyle name="20% - Акцент3 5 3" xfId="575"/>
    <cellStyle name="20% - Акцент3 5_46EE.2011(v1.0)" xfId="576"/>
    <cellStyle name="20% - Акцент3 6" xfId="577"/>
    <cellStyle name="20% - Акцент3 6 2" xfId="578"/>
    <cellStyle name="20% - Акцент3 6 3" xfId="579"/>
    <cellStyle name="20% - Акцент3 6_46EE.2011(v1.0)" xfId="580"/>
    <cellStyle name="20% - Акцент3 7" xfId="581"/>
    <cellStyle name="20% - Акцент3 7 2" xfId="582"/>
    <cellStyle name="20% - Акцент3 7 3" xfId="583"/>
    <cellStyle name="20% - Акцент3 7_46EE.2011(v1.0)" xfId="584"/>
    <cellStyle name="20% - Акцент3 8" xfId="585"/>
    <cellStyle name="20% - Акцент3 8 2" xfId="586"/>
    <cellStyle name="20% - Акцент3 8 3" xfId="587"/>
    <cellStyle name="20% - Акцент3 8_46EE.2011(v1.0)" xfId="588"/>
    <cellStyle name="20% - Акцент3 9" xfId="589"/>
    <cellStyle name="20% - Акцент3 9 2" xfId="590"/>
    <cellStyle name="20% - Акцент3 9 3" xfId="591"/>
    <cellStyle name="20% - Акцент3 9_46EE.2011(v1.0)" xfId="592"/>
    <cellStyle name="20% - Акцент4 10" xfId="593"/>
    <cellStyle name="20% - Акцент4 2" xfId="594"/>
    <cellStyle name="20% - Акцент4 2 2" xfId="595"/>
    <cellStyle name="20% - Акцент4 2 3" xfId="596"/>
    <cellStyle name="20% - Акцент4 2_46EE.2011(v1.0)" xfId="597"/>
    <cellStyle name="20% - Акцент4 3" xfId="598"/>
    <cellStyle name="20% - Акцент4 3 2" xfId="599"/>
    <cellStyle name="20% - Акцент4 3 3" xfId="600"/>
    <cellStyle name="20% - Акцент4 3_46EE.2011(v1.0)" xfId="601"/>
    <cellStyle name="20% - Акцент4 4" xfId="602"/>
    <cellStyle name="20% - Акцент4 4 2" xfId="603"/>
    <cellStyle name="20% - Акцент4 4 3" xfId="604"/>
    <cellStyle name="20% - Акцент4 4_46EE.2011(v1.0)" xfId="605"/>
    <cellStyle name="20% - Акцент4 5" xfId="606"/>
    <cellStyle name="20% - Акцент4 5 2" xfId="607"/>
    <cellStyle name="20% - Акцент4 5 3" xfId="608"/>
    <cellStyle name="20% - Акцент4 5_46EE.2011(v1.0)" xfId="609"/>
    <cellStyle name="20% - Акцент4 6" xfId="610"/>
    <cellStyle name="20% - Акцент4 6 2" xfId="611"/>
    <cellStyle name="20% - Акцент4 6 3" xfId="612"/>
    <cellStyle name="20% - Акцент4 6_46EE.2011(v1.0)" xfId="613"/>
    <cellStyle name="20% - Акцент4 7" xfId="614"/>
    <cellStyle name="20% - Акцент4 7 2" xfId="615"/>
    <cellStyle name="20% - Акцент4 7 3" xfId="616"/>
    <cellStyle name="20% - Акцент4 7_46EE.2011(v1.0)" xfId="617"/>
    <cellStyle name="20% - Акцент4 8" xfId="618"/>
    <cellStyle name="20% - Акцент4 8 2" xfId="619"/>
    <cellStyle name="20% - Акцент4 8 3" xfId="620"/>
    <cellStyle name="20% - Акцент4 8_46EE.2011(v1.0)" xfId="621"/>
    <cellStyle name="20% - Акцент4 9" xfId="622"/>
    <cellStyle name="20% - Акцент4 9 2" xfId="623"/>
    <cellStyle name="20% - Акцент4 9 3" xfId="624"/>
    <cellStyle name="20% - Акцент4 9_46EE.2011(v1.0)" xfId="625"/>
    <cellStyle name="20% - Акцент5 10" xfId="626"/>
    <cellStyle name="20% - Акцент5 2" xfId="627"/>
    <cellStyle name="20% - Акцент5 2 2" xfId="628"/>
    <cellStyle name="20% - Акцент5 2 3" xfId="629"/>
    <cellStyle name="20% - Акцент5 2_46EE.2011(v1.0)" xfId="630"/>
    <cellStyle name="20% - Акцент5 3" xfId="631"/>
    <cellStyle name="20% - Акцент5 3 2" xfId="632"/>
    <cellStyle name="20% - Акцент5 3 3" xfId="633"/>
    <cellStyle name="20% - Акцент5 3_46EE.2011(v1.0)" xfId="634"/>
    <cellStyle name="20% - Акцент5 4" xfId="635"/>
    <cellStyle name="20% - Акцент5 4 2" xfId="636"/>
    <cellStyle name="20% - Акцент5 4 3" xfId="637"/>
    <cellStyle name="20% - Акцент5 4_46EE.2011(v1.0)" xfId="638"/>
    <cellStyle name="20% - Акцент5 5" xfId="639"/>
    <cellStyle name="20% - Акцент5 5 2" xfId="640"/>
    <cellStyle name="20% - Акцент5 5 3" xfId="641"/>
    <cellStyle name="20% - Акцент5 5_46EE.2011(v1.0)" xfId="642"/>
    <cellStyle name="20% - Акцент5 6" xfId="643"/>
    <cellStyle name="20% - Акцент5 6 2" xfId="644"/>
    <cellStyle name="20% - Акцент5 6 3" xfId="645"/>
    <cellStyle name="20% - Акцент5 6_46EE.2011(v1.0)" xfId="646"/>
    <cellStyle name="20% - Акцент5 7" xfId="647"/>
    <cellStyle name="20% - Акцент5 7 2" xfId="648"/>
    <cellStyle name="20% - Акцент5 7 3" xfId="649"/>
    <cellStyle name="20% - Акцент5 7_46EE.2011(v1.0)" xfId="650"/>
    <cellStyle name="20% - Акцент5 8" xfId="651"/>
    <cellStyle name="20% - Акцент5 8 2" xfId="652"/>
    <cellStyle name="20% - Акцент5 8 3" xfId="653"/>
    <cellStyle name="20% - Акцент5 8_46EE.2011(v1.0)" xfId="654"/>
    <cellStyle name="20% - Акцент5 9" xfId="655"/>
    <cellStyle name="20% - Акцент5 9 2" xfId="656"/>
    <cellStyle name="20% - Акцент5 9 3" xfId="657"/>
    <cellStyle name="20% - Акцент5 9_46EE.2011(v1.0)" xfId="658"/>
    <cellStyle name="20% - Акцент6 10" xfId="659"/>
    <cellStyle name="20% - Акцент6 2" xfId="660"/>
    <cellStyle name="20% - Акцент6 2 2" xfId="661"/>
    <cellStyle name="20% - Акцент6 2 3" xfId="662"/>
    <cellStyle name="20% - Акцент6 2_46EE.2011(v1.0)" xfId="663"/>
    <cellStyle name="20% - Акцент6 3" xfId="664"/>
    <cellStyle name="20% - Акцент6 3 2" xfId="665"/>
    <cellStyle name="20% - Акцент6 3 3" xfId="666"/>
    <cellStyle name="20% - Акцент6 3_46EE.2011(v1.0)" xfId="667"/>
    <cellStyle name="20% - Акцент6 4" xfId="668"/>
    <cellStyle name="20% - Акцент6 4 2" xfId="669"/>
    <cellStyle name="20% - Акцент6 4 3" xfId="670"/>
    <cellStyle name="20% - Акцент6 4_46EE.2011(v1.0)" xfId="671"/>
    <cellStyle name="20% - Акцент6 5" xfId="672"/>
    <cellStyle name="20% - Акцент6 5 2" xfId="673"/>
    <cellStyle name="20% - Акцент6 5 3" xfId="674"/>
    <cellStyle name="20% - Акцент6 5_46EE.2011(v1.0)" xfId="675"/>
    <cellStyle name="20% - Акцент6 6" xfId="676"/>
    <cellStyle name="20% - Акцент6 6 2" xfId="677"/>
    <cellStyle name="20% - Акцент6 6 3" xfId="678"/>
    <cellStyle name="20% - Акцент6 6_46EE.2011(v1.0)" xfId="679"/>
    <cellStyle name="20% - Акцент6 7" xfId="680"/>
    <cellStyle name="20% - Акцент6 7 2" xfId="681"/>
    <cellStyle name="20% - Акцент6 7 3" xfId="682"/>
    <cellStyle name="20% - Акцент6 7_46EE.2011(v1.0)" xfId="683"/>
    <cellStyle name="20% - Акцент6 8" xfId="684"/>
    <cellStyle name="20% - Акцент6 8 2" xfId="685"/>
    <cellStyle name="20% - Акцент6 8 3" xfId="686"/>
    <cellStyle name="20% - Акцент6 8_46EE.2011(v1.0)" xfId="687"/>
    <cellStyle name="20% - Акцент6 9" xfId="688"/>
    <cellStyle name="20% - Акцент6 9 2" xfId="689"/>
    <cellStyle name="20% - Акцент6 9 3" xfId="690"/>
    <cellStyle name="20% - Акцент6 9_46EE.2011(v1.0)" xfId="691"/>
    <cellStyle name="40% - Accent1" xfId="692"/>
    <cellStyle name="40% - Accent1 2" xfId="693"/>
    <cellStyle name="40% - Accent1 3" xfId="694"/>
    <cellStyle name="40% - Accent1_46EE.2011(v1.0)" xfId="695"/>
    <cellStyle name="40% - Accent2" xfId="696"/>
    <cellStyle name="40% - Accent2 2" xfId="697"/>
    <cellStyle name="40% - Accent2 3" xfId="698"/>
    <cellStyle name="40% - Accent2_46EE.2011(v1.0)" xfId="699"/>
    <cellStyle name="40% - Accent3" xfId="700"/>
    <cellStyle name="40% - Accent3 2" xfId="701"/>
    <cellStyle name="40% - Accent3 3" xfId="702"/>
    <cellStyle name="40% - Accent3_46EE.2011(v1.0)" xfId="703"/>
    <cellStyle name="40% - Accent4" xfId="704"/>
    <cellStyle name="40% - Accent4 2" xfId="705"/>
    <cellStyle name="40% - Accent4 3" xfId="706"/>
    <cellStyle name="40% - Accent4_46EE.2011(v1.0)" xfId="707"/>
    <cellStyle name="40% - Accent5" xfId="708"/>
    <cellStyle name="40% - Accent5 2" xfId="709"/>
    <cellStyle name="40% - Accent5 3" xfId="710"/>
    <cellStyle name="40% - Accent5_46EE.2011(v1.0)" xfId="711"/>
    <cellStyle name="40% - Accent6" xfId="712"/>
    <cellStyle name="40% - Accent6 2" xfId="713"/>
    <cellStyle name="40% - Accent6 3" xfId="714"/>
    <cellStyle name="40% - Accent6_46EE.2011(v1.0)" xfId="715"/>
    <cellStyle name="40% - Акцент1 10" xfId="716"/>
    <cellStyle name="40% - Акцент1 2" xfId="717"/>
    <cellStyle name="40% - Акцент1 2 2" xfId="718"/>
    <cellStyle name="40% - Акцент1 2 3" xfId="719"/>
    <cellStyle name="40% - Акцент1 2_46EE.2011(v1.0)" xfId="720"/>
    <cellStyle name="40% - Акцент1 3" xfId="721"/>
    <cellStyle name="40% - Акцент1 3 2" xfId="722"/>
    <cellStyle name="40% - Акцент1 3 3" xfId="723"/>
    <cellStyle name="40% - Акцент1 3_46EE.2011(v1.0)" xfId="724"/>
    <cellStyle name="40% - Акцент1 4" xfId="725"/>
    <cellStyle name="40% - Акцент1 4 2" xfId="726"/>
    <cellStyle name="40% - Акцент1 4 3" xfId="727"/>
    <cellStyle name="40% - Акцент1 4_46EE.2011(v1.0)" xfId="728"/>
    <cellStyle name="40% - Акцент1 5" xfId="729"/>
    <cellStyle name="40% - Акцент1 5 2" xfId="730"/>
    <cellStyle name="40% - Акцент1 5 3" xfId="731"/>
    <cellStyle name="40% - Акцент1 5_46EE.2011(v1.0)" xfId="732"/>
    <cellStyle name="40% - Акцент1 6" xfId="733"/>
    <cellStyle name="40% - Акцент1 6 2" xfId="734"/>
    <cellStyle name="40% - Акцент1 6 3" xfId="735"/>
    <cellStyle name="40% - Акцент1 6_46EE.2011(v1.0)" xfId="736"/>
    <cellStyle name="40% - Акцент1 7" xfId="737"/>
    <cellStyle name="40% - Акцент1 7 2" xfId="738"/>
    <cellStyle name="40% - Акцент1 7 3" xfId="739"/>
    <cellStyle name="40% - Акцент1 7_46EE.2011(v1.0)" xfId="740"/>
    <cellStyle name="40% - Акцент1 8" xfId="741"/>
    <cellStyle name="40% - Акцент1 8 2" xfId="742"/>
    <cellStyle name="40% - Акцент1 8 3" xfId="743"/>
    <cellStyle name="40% - Акцент1 8_46EE.2011(v1.0)" xfId="744"/>
    <cellStyle name="40% - Акцент1 9" xfId="745"/>
    <cellStyle name="40% - Акцент1 9 2" xfId="746"/>
    <cellStyle name="40% - Акцент1 9 3" xfId="747"/>
    <cellStyle name="40% - Акцент1 9_46EE.2011(v1.0)" xfId="748"/>
    <cellStyle name="40% - Акцент2 10" xfId="749"/>
    <cellStyle name="40% - Акцент2 2" xfId="750"/>
    <cellStyle name="40% - Акцент2 2 2" xfId="751"/>
    <cellStyle name="40% - Акцент2 2 3" xfId="752"/>
    <cellStyle name="40% - Акцент2 2_46EE.2011(v1.0)" xfId="753"/>
    <cellStyle name="40% - Акцент2 3" xfId="754"/>
    <cellStyle name="40% - Акцент2 3 2" xfId="755"/>
    <cellStyle name="40% - Акцент2 3 3" xfId="756"/>
    <cellStyle name="40% - Акцент2 3_46EE.2011(v1.0)" xfId="757"/>
    <cellStyle name="40% - Акцент2 4" xfId="758"/>
    <cellStyle name="40% - Акцент2 4 2" xfId="759"/>
    <cellStyle name="40% - Акцент2 4 3" xfId="760"/>
    <cellStyle name="40% - Акцент2 4_46EE.2011(v1.0)" xfId="761"/>
    <cellStyle name="40% - Акцент2 5" xfId="762"/>
    <cellStyle name="40% - Акцент2 5 2" xfId="763"/>
    <cellStyle name="40% - Акцент2 5 3" xfId="764"/>
    <cellStyle name="40% - Акцент2 5_46EE.2011(v1.0)" xfId="765"/>
    <cellStyle name="40% - Акцент2 6" xfId="766"/>
    <cellStyle name="40% - Акцент2 6 2" xfId="767"/>
    <cellStyle name="40% - Акцент2 6 3" xfId="768"/>
    <cellStyle name="40% - Акцент2 6_46EE.2011(v1.0)" xfId="769"/>
    <cellStyle name="40% - Акцент2 7" xfId="770"/>
    <cellStyle name="40% - Акцент2 7 2" xfId="771"/>
    <cellStyle name="40% - Акцент2 7 3" xfId="772"/>
    <cellStyle name="40% - Акцент2 7_46EE.2011(v1.0)" xfId="773"/>
    <cellStyle name="40% - Акцент2 8" xfId="774"/>
    <cellStyle name="40% - Акцент2 8 2" xfId="775"/>
    <cellStyle name="40% - Акцент2 8 3" xfId="776"/>
    <cellStyle name="40% - Акцент2 8_46EE.2011(v1.0)" xfId="777"/>
    <cellStyle name="40% - Акцент2 9" xfId="778"/>
    <cellStyle name="40% - Акцент2 9 2" xfId="779"/>
    <cellStyle name="40% - Акцент2 9 3" xfId="780"/>
    <cellStyle name="40% - Акцент2 9_46EE.2011(v1.0)" xfId="781"/>
    <cellStyle name="40% - Акцент3 10" xfId="782"/>
    <cellStyle name="40% - Акцент3 2" xfId="783"/>
    <cellStyle name="40% - Акцент3 2 2" xfId="784"/>
    <cellStyle name="40% - Акцент3 2 3" xfId="785"/>
    <cellStyle name="40% - Акцент3 2_46EE.2011(v1.0)" xfId="786"/>
    <cellStyle name="40% - Акцент3 3" xfId="787"/>
    <cellStyle name="40% - Акцент3 3 2" xfId="788"/>
    <cellStyle name="40% - Акцент3 3 3" xfId="789"/>
    <cellStyle name="40% - Акцент3 3_46EE.2011(v1.0)" xfId="790"/>
    <cellStyle name="40% - Акцент3 4" xfId="791"/>
    <cellStyle name="40% - Акцент3 4 2" xfId="792"/>
    <cellStyle name="40% - Акцент3 4 3" xfId="793"/>
    <cellStyle name="40% - Акцент3 4_46EE.2011(v1.0)" xfId="794"/>
    <cellStyle name="40% - Акцент3 5" xfId="795"/>
    <cellStyle name="40% - Акцент3 5 2" xfId="796"/>
    <cellStyle name="40% - Акцент3 5 3" xfId="797"/>
    <cellStyle name="40% - Акцент3 5_46EE.2011(v1.0)" xfId="798"/>
    <cellStyle name="40% - Акцент3 6" xfId="799"/>
    <cellStyle name="40% - Акцент3 6 2" xfId="800"/>
    <cellStyle name="40% - Акцент3 6 3" xfId="801"/>
    <cellStyle name="40% - Акцент3 6_46EE.2011(v1.0)" xfId="802"/>
    <cellStyle name="40% - Акцент3 7" xfId="803"/>
    <cellStyle name="40% - Акцент3 7 2" xfId="804"/>
    <cellStyle name="40% - Акцент3 7 3" xfId="805"/>
    <cellStyle name="40% - Акцент3 7_46EE.2011(v1.0)" xfId="806"/>
    <cellStyle name="40% - Акцент3 8" xfId="807"/>
    <cellStyle name="40% - Акцент3 8 2" xfId="808"/>
    <cellStyle name="40% - Акцент3 8 3" xfId="809"/>
    <cellStyle name="40% - Акцент3 8_46EE.2011(v1.0)" xfId="810"/>
    <cellStyle name="40% - Акцент3 9" xfId="811"/>
    <cellStyle name="40% - Акцент3 9 2" xfId="812"/>
    <cellStyle name="40% - Акцент3 9 3" xfId="813"/>
    <cellStyle name="40% - Акцент3 9_46EE.2011(v1.0)" xfId="814"/>
    <cellStyle name="40% - Акцент4 10" xfId="815"/>
    <cellStyle name="40% - Акцент4 2" xfId="816"/>
    <cellStyle name="40% - Акцент4 2 2" xfId="817"/>
    <cellStyle name="40% - Акцент4 2 3" xfId="818"/>
    <cellStyle name="40% - Акцент4 2_46EE.2011(v1.0)" xfId="819"/>
    <cellStyle name="40% - Акцент4 3" xfId="820"/>
    <cellStyle name="40% - Акцент4 3 2" xfId="821"/>
    <cellStyle name="40% - Акцент4 3 3" xfId="822"/>
    <cellStyle name="40% - Акцент4 3_46EE.2011(v1.0)" xfId="823"/>
    <cellStyle name="40% - Акцент4 4" xfId="824"/>
    <cellStyle name="40% - Акцент4 4 2" xfId="825"/>
    <cellStyle name="40% - Акцент4 4 3" xfId="826"/>
    <cellStyle name="40% - Акцент4 4_46EE.2011(v1.0)" xfId="827"/>
    <cellStyle name="40% - Акцент4 5" xfId="828"/>
    <cellStyle name="40% - Акцент4 5 2" xfId="829"/>
    <cellStyle name="40% - Акцент4 5 3" xfId="830"/>
    <cellStyle name="40% - Акцент4 5_46EE.2011(v1.0)" xfId="831"/>
    <cellStyle name="40% - Акцент4 6" xfId="832"/>
    <cellStyle name="40% - Акцент4 6 2" xfId="833"/>
    <cellStyle name="40% - Акцент4 6 3" xfId="834"/>
    <cellStyle name="40% - Акцент4 6_46EE.2011(v1.0)" xfId="835"/>
    <cellStyle name="40% - Акцент4 7" xfId="836"/>
    <cellStyle name="40% - Акцент4 7 2" xfId="837"/>
    <cellStyle name="40% - Акцент4 7 3" xfId="838"/>
    <cellStyle name="40% - Акцент4 7_46EE.2011(v1.0)" xfId="839"/>
    <cellStyle name="40% - Акцент4 8" xfId="840"/>
    <cellStyle name="40% - Акцент4 8 2" xfId="841"/>
    <cellStyle name="40% - Акцент4 8 3" xfId="842"/>
    <cellStyle name="40% - Акцент4 8_46EE.2011(v1.0)" xfId="843"/>
    <cellStyle name="40% - Акцент4 9" xfId="844"/>
    <cellStyle name="40% - Акцент4 9 2" xfId="845"/>
    <cellStyle name="40% - Акцент4 9 3" xfId="846"/>
    <cellStyle name="40% - Акцент4 9_46EE.2011(v1.0)" xfId="847"/>
    <cellStyle name="40% - Акцент5 10" xfId="848"/>
    <cellStyle name="40% - Акцент5 2" xfId="849"/>
    <cellStyle name="40% - Акцент5 2 2" xfId="850"/>
    <cellStyle name="40% - Акцент5 2 3" xfId="851"/>
    <cellStyle name="40% - Акцент5 2_46EE.2011(v1.0)" xfId="852"/>
    <cellStyle name="40% - Акцент5 3" xfId="853"/>
    <cellStyle name="40% - Акцент5 3 2" xfId="854"/>
    <cellStyle name="40% - Акцент5 3 3" xfId="855"/>
    <cellStyle name="40% - Акцент5 3_46EE.2011(v1.0)" xfId="856"/>
    <cellStyle name="40% - Акцент5 4" xfId="857"/>
    <cellStyle name="40% - Акцент5 4 2" xfId="858"/>
    <cellStyle name="40% - Акцент5 4 3" xfId="859"/>
    <cellStyle name="40% - Акцент5 4_46EE.2011(v1.0)" xfId="860"/>
    <cellStyle name="40% - Акцент5 5" xfId="861"/>
    <cellStyle name="40% - Акцент5 5 2" xfId="862"/>
    <cellStyle name="40% - Акцент5 5 3" xfId="863"/>
    <cellStyle name="40% - Акцент5 5_46EE.2011(v1.0)" xfId="864"/>
    <cellStyle name="40% - Акцент5 6" xfId="865"/>
    <cellStyle name="40% - Акцент5 6 2" xfId="866"/>
    <cellStyle name="40% - Акцент5 6 3" xfId="867"/>
    <cellStyle name="40% - Акцент5 6_46EE.2011(v1.0)" xfId="868"/>
    <cellStyle name="40% - Акцент5 7" xfId="869"/>
    <cellStyle name="40% - Акцент5 7 2" xfId="870"/>
    <cellStyle name="40% - Акцент5 7 3" xfId="871"/>
    <cellStyle name="40% - Акцент5 7_46EE.2011(v1.0)" xfId="872"/>
    <cellStyle name="40% - Акцент5 8" xfId="873"/>
    <cellStyle name="40% - Акцент5 8 2" xfId="874"/>
    <cellStyle name="40% - Акцент5 8 3" xfId="875"/>
    <cellStyle name="40% - Акцент5 8_46EE.2011(v1.0)" xfId="876"/>
    <cellStyle name="40% - Акцент5 9" xfId="877"/>
    <cellStyle name="40% - Акцент5 9 2" xfId="878"/>
    <cellStyle name="40% - Акцент5 9 3" xfId="879"/>
    <cellStyle name="40% - Акцент5 9_46EE.2011(v1.0)" xfId="880"/>
    <cellStyle name="40% - Акцент6 10" xfId="881"/>
    <cellStyle name="40% - Акцент6 2" xfId="882"/>
    <cellStyle name="40% - Акцент6 2 2" xfId="883"/>
    <cellStyle name="40% - Акцент6 2 3" xfId="884"/>
    <cellStyle name="40% - Акцент6 2_46EE.2011(v1.0)" xfId="885"/>
    <cellStyle name="40% - Акцент6 3" xfId="886"/>
    <cellStyle name="40% - Акцент6 3 2" xfId="887"/>
    <cellStyle name="40% - Акцент6 3 3" xfId="888"/>
    <cellStyle name="40% - Акцент6 3_46EE.2011(v1.0)" xfId="889"/>
    <cellStyle name="40% - Акцент6 4" xfId="890"/>
    <cellStyle name="40% - Акцент6 4 2" xfId="891"/>
    <cellStyle name="40% - Акцент6 4 3" xfId="892"/>
    <cellStyle name="40% - Акцент6 4_46EE.2011(v1.0)" xfId="893"/>
    <cellStyle name="40% - Акцент6 5" xfId="894"/>
    <cellStyle name="40% - Акцент6 5 2" xfId="895"/>
    <cellStyle name="40% - Акцент6 5 3" xfId="896"/>
    <cellStyle name="40% - Акцент6 5_46EE.2011(v1.0)" xfId="897"/>
    <cellStyle name="40% - Акцент6 6" xfId="898"/>
    <cellStyle name="40% - Акцент6 6 2" xfId="899"/>
    <cellStyle name="40% - Акцент6 6 3" xfId="900"/>
    <cellStyle name="40% - Акцент6 6_46EE.2011(v1.0)" xfId="901"/>
    <cellStyle name="40% - Акцент6 7" xfId="902"/>
    <cellStyle name="40% - Акцент6 7 2" xfId="903"/>
    <cellStyle name="40% - Акцент6 7 3" xfId="904"/>
    <cellStyle name="40% - Акцент6 7_46EE.2011(v1.0)" xfId="905"/>
    <cellStyle name="40% - Акцент6 8" xfId="906"/>
    <cellStyle name="40% - Акцент6 8 2" xfId="907"/>
    <cellStyle name="40% - Акцент6 8 3" xfId="908"/>
    <cellStyle name="40% - Акцент6 8_46EE.2011(v1.0)" xfId="909"/>
    <cellStyle name="40% - Акцент6 9" xfId="910"/>
    <cellStyle name="40% - Акцент6 9 2" xfId="911"/>
    <cellStyle name="40% - Акцент6 9 3" xfId="912"/>
    <cellStyle name="40% - Акцент6 9_46EE.2011(v1.0)" xfId="913"/>
    <cellStyle name="60% - Accent1" xfId="914"/>
    <cellStyle name="60% - Accent2" xfId="915"/>
    <cellStyle name="60% - Accent3" xfId="916"/>
    <cellStyle name="60% - Accent4" xfId="917"/>
    <cellStyle name="60% - Accent5" xfId="918"/>
    <cellStyle name="60% - Accent6" xfId="919"/>
    <cellStyle name="60% - Акцент1 2" xfId="920"/>
    <cellStyle name="60% - Акцент1 2 2" xfId="921"/>
    <cellStyle name="60% - Акцент1 3" xfId="922"/>
    <cellStyle name="60% - Акцент1 3 2" xfId="923"/>
    <cellStyle name="60% - Акцент1 4" xfId="924"/>
    <cellStyle name="60% - Акцент1 4 2" xfId="925"/>
    <cellStyle name="60% - Акцент1 5" xfId="926"/>
    <cellStyle name="60% - Акцент1 5 2" xfId="927"/>
    <cellStyle name="60% - Акцент1 6" xfId="928"/>
    <cellStyle name="60% - Акцент1 6 2" xfId="929"/>
    <cellStyle name="60% - Акцент1 7" xfId="930"/>
    <cellStyle name="60% - Акцент1 7 2" xfId="931"/>
    <cellStyle name="60% - Акцент1 8" xfId="932"/>
    <cellStyle name="60% - Акцент1 8 2" xfId="933"/>
    <cellStyle name="60% - Акцент1 9" xfId="934"/>
    <cellStyle name="60% - Акцент1 9 2" xfId="935"/>
    <cellStyle name="60% - Акцент2 2" xfId="936"/>
    <cellStyle name="60% - Акцент2 2 2" xfId="937"/>
    <cellStyle name="60% - Акцент2 3" xfId="938"/>
    <cellStyle name="60% - Акцент2 3 2" xfId="939"/>
    <cellStyle name="60% - Акцент2 4" xfId="940"/>
    <cellStyle name="60% - Акцент2 4 2" xfId="941"/>
    <cellStyle name="60% - Акцент2 5" xfId="942"/>
    <cellStyle name="60% - Акцент2 5 2" xfId="943"/>
    <cellStyle name="60% - Акцент2 6" xfId="944"/>
    <cellStyle name="60% - Акцент2 6 2" xfId="945"/>
    <cellStyle name="60% - Акцент2 7" xfId="946"/>
    <cellStyle name="60% - Акцент2 7 2" xfId="947"/>
    <cellStyle name="60% - Акцент2 8" xfId="948"/>
    <cellStyle name="60% - Акцент2 8 2" xfId="949"/>
    <cellStyle name="60% - Акцент2 9" xfId="950"/>
    <cellStyle name="60% - Акцент2 9 2" xfId="951"/>
    <cellStyle name="60% - Акцент3 2" xfId="952"/>
    <cellStyle name="60% - Акцент3 2 2" xfId="953"/>
    <cellStyle name="60% - Акцент3 3" xfId="954"/>
    <cellStyle name="60% - Акцент3 3 2" xfId="955"/>
    <cellStyle name="60% - Акцент3 4" xfId="956"/>
    <cellStyle name="60% - Акцент3 4 2" xfId="957"/>
    <cellStyle name="60% - Акцент3 5" xfId="958"/>
    <cellStyle name="60% - Акцент3 5 2" xfId="959"/>
    <cellStyle name="60% - Акцент3 6" xfId="960"/>
    <cellStyle name="60% - Акцент3 6 2" xfId="961"/>
    <cellStyle name="60% - Акцент3 7" xfId="962"/>
    <cellStyle name="60% - Акцент3 7 2" xfId="963"/>
    <cellStyle name="60% - Акцент3 8" xfId="964"/>
    <cellStyle name="60% - Акцент3 8 2" xfId="965"/>
    <cellStyle name="60% - Акцент3 9" xfId="966"/>
    <cellStyle name="60% - Акцент3 9 2" xfId="967"/>
    <cellStyle name="60% - Акцент4 2" xfId="968"/>
    <cellStyle name="60% - Акцент4 2 2" xfId="969"/>
    <cellStyle name="60% - Акцент4 3" xfId="970"/>
    <cellStyle name="60% - Акцент4 3 2" xfId="971"/>
    <cellStyle name="60% - Акцент4 4" xfId="972"/>
    <cellStyle name="60% - Акцент4 4 2" xfId="973"/>
    <cellStyle name="60% - Акцент4 5" xfId="974"/>
    <cellStyle name="60% - Акцент4 5 2" xfId="975"/>
    <cellStyle name="60% - Акцент4 6" xfId="976"/>
    <cellStyle name="60% - Акцент4 6 2" xfId="977"/>
    <cellStyle name="60% - Акцент4 7" xfId="978"/>
    <cellStyle name="60% - Акцент4 7 2" xfId="979"/>
    <cellStyle name="60% - Акцент4 8" xfId="980"/>
    <cellStyle name="60% - Акцент4 8 2" xfId="981"/>
    <cellStyle name="60% - Акцент4 9" xfId="982"/>
    <cellStyle name="60% - Акцент4 9 2" xfId="983"/>
    <cellStyle name="60% - Акцент5 2" xfId="984"/>
    <cellStyle name="60% - Акцент5 2 2" xfId="985"/>
    <cellStyle name="60% - Акцент5 3" xfId="986"/>
    <cellStyle name="60% - Акцент5 3 2" xfId="987"/>
    <cellStyle name="60% - Акцент5 4" xfId="988"/>
    <cellStyle name="60% - Акцент5 4 2" xfId="989"/>
    <cellStyle name="60% - Акцент5 5" xfId="990"/>
    <cellStyle name="60% - Акцент5 5 2" xfId="991"/>
    <cellStyle name="60% - Акцент5 6" xfId="992"/>
    <cellStyle name="60% - Акцент5 6 2" xfId="993"/>
    <cellStyle name="60% - Акцент5 7" xfId="994"/>
    <cellStyle name="60% - Акцент5 7 2" xfId="995"/>
    <cellStyle name="60% - Акцент5 8" xfId="996"/>
    <cellStyle name="60% - Акцент5 8 2" xfId="997"/>
    <cellStyle name="60% - Акцент5 9" xfId="998"/>
    <cellStyle name="60% - Акцент5 9 2" xfId="999"/>
    <cellStyle name="60% - Акцент6 2" xfId="1000"/>
    <cellStyle name="60% - Акцент6 2 2" xfId="1001"/>
    <cellStyle name="60% - Акцент6 3" xfId="1002"/>
    <cellStyle name="60% - Акцент6 3 2" xfId="1003"/>
    <cellStyle name="60% - Акцент6 4" xfId="1004"/>
    <cellStyle name="60% - Акцент6 4 2" xfId="1005"/>
    <cellStyle name="60% - Акцент6 5" xfId="1006"/>
    <cellStyle name="60% - Акцент6 5 2" xfId="1007"/>
    <cellStyle name="60% - Акцент6 6" xfId="1008"/>
    <cellStyle name="60% - Акцент6 6 2" xfId="1009"/>
    <cellStyle name="60% - Акцент6 7" xfId="1010"/>
    <cellStyle name="60% - Акцент6 7 2" xfId="1011"/>
    <cellStyle name="60% - Акцент6 8" xfId="1012"/>
    <cellStyle name="60% - Акцент6 8 2" xfId="1013"/>
    <cellStyle name="60% - Акцент6 9" xfId="1014"/>
    <cellStyle name="60% - Акцент6 9 2" xfId="1015"/>
    <cellStyle name="Accent1" xfId="1016"/>
    <cellStyle name="Accent2" xfId="1017"/>
    <cellStyle name="Accent3" xfId="1018"/>
    <cellStyle name="Accent4" xfId="1019"/>
    <cellStyle name="Accent5" xfId="1020"/>
    <cellStyle name="Accent6" xfId="1021"/>
    <cellStyle name="Ăčďĺđńńűëęŕ" xfId="1022"/>
    <cellStyle name="AFE" xfId="1023"/>
    <cellStyle name="Áĺççŕůčňíűé" xfId="1024"/>
    <cellStyle name="Äĺíĺćíűé [0]_(ňŕá 3č)" xfId="1025"/>
    <cellStyle name="Äĺíĺćíűé_(ňŕá 3č)" xfId="1026"/>
    <cellStyle name="Bad" xfId="1027"/>
    <cellStyle name="Blue" xfId="1028"/>
    <cellStyle name="Body_$Dollars" xfId="1029"/>
    <cellStyle name="Calculation" xfId="1030"/>
    <cellStyle name="Cells 2" xfId="1031"/>
    <cellStyle name="Check Cell" xfId="1032"/>
    <cellStyle name="Chek" xfId="1033"/>
    <cellStyle name="Comma [0]_Adjusted FS 1299" xfId="1034"/>
    <cellStyle name="Comma 0" xfId="1035"/>
    <cellStyle name="Comma 0*" xfId="1036"/>
    <cellStyle name="Comma 2" xfId="1037"/>
    <cellStyle name="Comma 3*" xfId="1038"/>
    <cellStyle name="Comma_Adjusted FS 1299" xfId="1039"/>
    <cellStyle name="Comma0" xfId="1040"/>
    <cellStyle name="Çŕůčňíűé" xfId="1041"/>
    <cellStyle name="Currency [0]" xfId="1042"/>
    <cellStyle name="Currency [0] 2" xfId="1043"/>
    <cellStyle name="Currency [0] 2 2" xfId="1044"/>
    <cellStyle name="Currency [0] 2 3" xfId="1045"/>
    <cellStyle name="Currency [0] 2 4" xfId="1046"/>
    <cellStyle name="Currency [0] 2 5" xfId="1047"/>
    <cellStyle name="Currency [0] 2 6" xfId="1048"/>
    <cellStyle name="Currency [0] 2 7" xfId="1049"/>
    <cellStyle name="Currency [0] 2 8" xfId="1050"/>
    <cellStyle name="Currency [0] 2 9" xfId="1051"/>
    <cellStyle name="Currency [0] 3" xfId="1052"/>
    <cellStyle name="Currency [0] 3 2" xfId="1053"/>
    <cellStyle name="Currency [0] 3 3" xfId="1054"/>
    <cellStyle name="Currency [0] 3 4" xfId="1055"/>
    <cellStyle name="Currency [0] 3 5" xfId="1056"/>
    <cellStyle name="Currency [0] 3 6" xfId="1057"/>
    <cellStyle name="Currency [0] 3 7" xfId="1058"/>
    <cellStyle name="Currency [0] 3 8" xfId="1059"/>
    <cellStyle name="Currency [0] 3 9" xfId="1060"/>
    <cellStyle name="Currency [0] 4" xfId="1061"/>
    <cellStyle name="Currency [0] 4 2" xfId="1062"/>
    <cellStyle name="Currency [0] 4 3" xfId="1063"/>
    <cellStyle name="Currency [0] 4 4" xfId="1064"/>
    <cellStyle name="Currency [0] 4 5" xfId="1065"/>
    <cellStyle name="Currency [0] 4 6" xfId="1066"/>
    <cellStyle name="Currency [0] 4 7" xfId="1067"/>
    <cellStyle name="Currency [0] 4 8" xfId="1068"/>
    <cellStyle name="Currency [0] 4 9" xfId="1069"/>
    <cellStyle name="Currency [0] 5" xfId="1070"/>
    <cellStyle name="Currency [0] 5 2" xfId="1071"/>
    <cellStyle name="Currency [0] 5 3" xfId="1072"/>
    <cellStyle name="Currency [0] 5 4" xfId="1073"/>
    <cellStyle name="Currency [0] 5 5" xfId="1074"/>
    <cellStyle name="Currency [0] 5 6" xfId="1075"/>
    <cellStyle name="Currency [0] 5 7" xfId="1076"/>
    <cellStyle name="Currency [0] 5 8" xfId="1077"/>
    <cellStyle name="Currency [0] 5 9" xfId="1078"/>
    <cellStyle name="Currency [0] 6" xfId="1079"/>
    <cellStyle name="Currency [0] 6 2" xfId="1080"/>
    <cellStyle name="Currency [0] 6 3" xfId="1081"/>
    <cellStyle name="Currency [0] 7" xfId="1082"/>
    <cellStyle name="Currency [0] 7 2" xfId="1083"/>
    <cellStyle name="Currency [0] 7 3" xfId="1084"/>
    <cellStyle name="Currency [0] 8" xfId="1085"/>
    <cellStyle name="Currency [0] 8 2" xfId="1086"/>
    <cellStyle name="Currency [0] 8 3" xfId="1087"/>
    <cellStyle name="Currency 0" xfId="1088"/>
    <cellStyle name="Currency 2" xfId="1089"/>
    <cellStyle name="Currency_06_9m" xfId="1090"/>
    <cellStyle name="Currency0" xfId="1091"/>
    <cellStyle name="Currency2" xfId="1092"/>
    <cellStyle name="Date" xfId="1093"/>
    <cellStyle name="Date Aligned" xfId="1094"/>
    <cellStyle name="Dates" xfId="1095"/>
    <cellStyle name="Dezimal [0]_NEGS" xfId="1096"/>
    <cellStyle name="Dezimal_NEGS" xfId="1097"/>
    <cellStyle name="Dotted Line" xfId="1098"/>
    <cellStyle name="E&amp;Y House" xfId="1099"/>
    <cellStyle name="E-mail" xfId="1100"/>
    <cellStyle name="E-mail 2" xfId="1101"/>
    <cellStyle name="E-mail_46EP.2012(v0.1)" xfId="1102"/>
    <cellStyle name="Euro" xfId="1103"/>
    <cellStyle name="ew" xfId="1104"/>
    <cellStyle name="Excel Built-in Normal" xfId="1105"/>
    <cellStyle name="Excel_BuiltIn_Hyperlink" xfId="1106"/>
    <cellStyle name="Explanatory Text" xfId="1107"/>
    <cellStyle name="F2" xfId="1108"/>
    <cellStyle name="F3" xfId="1109"/>
    <cellStyle name="F4" xfId="1110"/>
    <cellStyle name="F5" xfId="1111"/>
    <cellStyle name="F6" xfId="1112"/>
    <cellStyle name="F7" xfId="1113"/>
    <cellStyle name="F8" xfId="1114"/>
    <cellStyle name="Fixed" xfId="1115"/>
    <cellStyle name="fo]_x000d__x000a_UserName=Murat Zelef_x000d__x000a_UserCompany=Bumerang_x000d__x000a__x000d__x000a_[File Paths]_x000d__x000a_WorkingDirectory=C:\EQUIS\DLWIN_x000d__x000a_DownLoader=C" xfId="1116"/>
    <cellStyle name="Followed Hyperlink" xfId="1117"/>
    <cellStyle name="Footnote" xfId="1118"/>
    <cellStyle name="Good" xfId="1119"/>
    <cellStyle name="hard no" xfId="1120"/>
    <cellStyle name="Hard Percent" xfId="1121"/>
    <cellStyle name="hardno" xfId="1122"/>
    <cellStyle name="Header" xfId="1123"/>
    <cellStyle name="Header 3" xfId="1124"/>
    <cellStyle name="Heading" xfId="1125"/>
    <cellStyle name="Heading 1" xfId="1126"/>
    <cellStyle name="Heading 2" xfId="1127"/>
    <cellStyle name="Heading 3" xfId="1128"/>
    <cellStyle name="Heading 4" xfId="1129"/>
    <cellStyle name="Heading_GP.ITOG.4.78(v1.0) - для разделения" xfId="1130"/>
    <cellStyle name="Heading1" xfId="1131"/>
    <cellStyle name="Heading2" xfId="1132"/>
    <cellStyle name="Heading2 2" xfId="1133"/>
    <cellStyle name="Heading2_46EP.2012(v0.1)" xfId="1134"/>
    <cellStyle name="Hyperlink" xfId="1135"/>
    <cellStyle name="Îáű÷íűé__FES" xfId="1136"/>
    <cellStyle name="Îáû÷íûé_cogs" xfId="1137"/>
    <cellStyle name="Îňęđűâŕâřŕ˙ń˙ ăčďĺđńńűëęŕ" xfId="1138"/>
    <cellStyle name="Info" xfId="1139"/>
    <cellStyle name="Input" xfId="1140"/>
    <cellStyle name="InputCurrency" xfId="1141"/>
    <cellStyle name="InputCurrency2" xfId="1142"/>
    <cellStyle name="InputMultiple1" xfId="1143"/>
    <cellStyle name="InputPercent1" xfId="1144"/>
    <cellStyle name="Inputs" xfId="1145"/>
    <cellStyle name="Inputs (const)" xfId="1146"/>
    <cellStyle name="Inputs (const) 2" xfId="1147"/>
    <cellStyle name="Inputs (const)_46EP.2012(v0.1)" xfId="1148"/>
    <cellStyle name="Inputs 2" xfId="1149"/>
    <cellStyle name="Inputs Co" xfId="1150"/>
    <cellStyle name="Inputs_46EE.2011(v1.0)" xfId="1151"/>
    <cellStyle name="Linked Cell" xfId="1152"/>
    <cellStyle name="Millares [0]_RESULTS" xfId="1153"/>
    <cellStyle name="Millares_RESULTS" xfId="1154"/>
    <cellStyle name="Milliers [0]_RESULTS" xfId="1155"/>
    <cellStyle name="Milliers_RESULTS" xfId="1156"/>
    <cellStyle name="mnb" xfId="1157"/>
    <cellStyle name="Moneda [0]_RESULTS" xfId="1158"/>
    <cellStyle name="Moneda_RESULTS" xfId="1159"/>
    <cellStyle name="Monétaire [0]_RESULTS" xfId="1160"/>
    <cellStyle name="Monétaire_RESULTS" xfId="1161"/>
    <cellStyle name="Multiple" xfId="1162"/>
    <cellStyle name="Multiple1" xfId="1163"/>
    <cellStyle name="MultipleBelow" xfId="1164"/>
    <cellStyle name="namber" xfId="1165"/>
    <cellStyle name="Neutral" xfId="1166"/>
    <cellStyle name="Norma11l" xfId="1167"/>
    <cellStyle name="normal" xfId="1168"/>
    <cellStyle name="Normal - Style1" xfId="1169"/>
    <cellStyle name="normal 10" xfId="1170"/>
    <cellStyle name="Normal 2" xfId="1171"/>
    <cellStyle name="Normal 2 2" xfId="1172"/>
    <cellStyle name="Normal 2 3" xfId="1173"/>
    <cellStyle name="normal 3" xfId="1174"/>
    <cellStyle name="normal 4" xfId="1175"/>
    <cellStyle name="normal 5" xfId="1176"/>
    <cellStyle name="normal 6" xfId="1177"/>
    <cellStyle name="normal 7" xfId="1178"/>
    <cellStyle name="normal 8" xfId="1179"/>
    <cellStyle name="normal 9" xfId="1180"/>
    <cellStyle name="Normal." xfId="1181"/>
    <cellStyle name="Normal_06_9m" xfId="1182"/>
    <cellStyle name="Normal1" xfId="1183"/>
    <cellStyle name="Normal2" xfId="1184"/>
    <cellStyle name="NormalGB" xfId="1185"/>
    <cellStyle name="Normalny_24. 02. 97." xfId="1186"/>
    <cellStyle name="normбlnм_laroux" xfId="1187"/>
    <cellStyle name="Note" xfId="1188"/>
    <cellStyle name="number" xfId="1189"/>
    <cellStyle name="Ôčíŕíńîâűé [0]_(ňŕá 3č)" xfId="1190"/>
    <cellStyle name="Ôčíŕíńîâűé_(ňŕá 3č)" xfId="1191"/>
    <cellStyle name="Option" xfId="1192"/>
    <cellStyle name="Òûñÿ÷è [0]_cogs" xfId="1193"/>
    <cellStyle name="Òûñÿ÷è_cogs" xfId="1194"/>
    <cellStyle name="Output" xfId="1195"/>
    <cellStyle name="Page Number" xfId="1196"/>
    <cellStyle name="pb_page_heading_LS" xfId="1197"/>
    <cellStyle name="Percent_RS_Lianozovo-Samara_9m01" xfId="1198"/>
    <cellStyle name="Percent1" xfId="1199"/>
    <cellStyle name="Piug" xfId="1200"/>
    <cellStyle name="Plug" xfId="1201"/>
    <cellStyle name="Price_Body" xfId="1202"/>
    <cellStyle name="prochrek" xfId="1203"/>
    <cellStyle name="Protected" xfId="1204"/>
    <cellStyle name="Result" xfId="1205"/>
    <cellStyle name="Result2" xfId="1206"/>
    <cellStyle name="Salomon Logo" xfId="1207"/>
    <cellStyle name="SAPBEXaggData" xfId="1208"/>
    <cellStyle name="SAPBEXaggDataEmph" xfId="1209"/>
    <cellStyle name="SAPBEXaggItem" xfId="1210"/>
    <cellStyle name="SAPBEXaggItemX" xfId="1211"/>
    <cellStyle name="SAPBEXchaText" xfId="1212"/>
    <cellStyle name="SAPBEXexcBad7" xfId="1213"/>
    <cellStyle name="SAPBEXexcBad8" xfId="1214"/>
    <cellStyle name="SAPBEXexcBad9" xfId="1215"/>
    <cellStyle name="SAPBEXexcCritical4" xfId="1216"/>
    <cellStyle name="SAPBEXexcCritical5" xfId="1217"/>
    <cellStyle name="SAPBEXexcCritical6" xfId="1218"/>
    <cellStyle name="SAPBEXexcGood1" xfId="1219"/>
    <cellStyle name="SAPBEXexcGood2" xfId="1220"/>
    <cellStyle name="SAPBEXexcGood3" xfId="1221"/>
    <cellStyle name="SAPBEXfilterDrill" xfId="1222"/>
    <cellStyle name="SAPBEXfilterItem" xfId="1223"/>
    <cellStyle name="SAPBEXfilterText" xfId="1224"/>
    <cellStyle name="SAPBEXformats" xfId="1225"/>
    <cellStyle name="SAPBEXheaderItem" xfId="1226"/>
    <cellStyle name="SAPBEXheaderText" xfId="1227"/>
    <cellStyle name="SAPBEXHLevel0" xfId="1228"/>
    <cellStyle name="SAPBEXHLevel0X" xfId="1229"/>
    <cellStyle name="SAPBEXHLevel1" xfId="1230"/>
    <cellStyle name="SAPBEXHLevel1X" xfId="1231"/>
    <cellStyle name="SAPBEXHLevel2" xfId="1232"/>
    <cellStyle name="SAPBEXHLevel2X" xfId="1233"/>
    <cellStyle name="SAPBEXHLevel3" xfId="1234"/>
    <cellStyle name="SAPBEXHLevel3X" xfId="1235"/>
    <cellStyle name="SAPBEXinputData" xfId="1236"/>
    <cellStyle name="SAPBEXresData" xfId="1237"/>
    <cellStyle name="SAPBEXresDataEmph" xfId="1238"/>
    <cellStyle name="SAPBEXresItem" xfId="1239"/>
    <cellStyle name="SAPBEXresItemX" xfId="1240"/>
    <cellStyle name="SAPBEXstdData" xfId="1241"/>
    <cellStyle name="SAPBEXstdDataEmph" xfId="1242"/>
    <cellStyle name="SAPBEXstdItem" xfId="1243"/>
    <cellStyle name="SAPBEXstdItemX" xfId="1244"/>
    <cellStyle name="SAPBEXtitle" xfId="1245"/>
    <cellStyle name="SAPBEXundefined" xfId="1246"/>
    <cellStyle name="st1" xfId="1247"/>
    <cellStyle name="Standard_NEGS" xfId="1248"/>
    <cellStyle name="Style 1" xfId="1249"/>
    <cellStyle name="Table Head" xfId="1250"/>
    <cellStyle name="Table Head Aligned" xfId="1251"/>
    <cellStyle name="Table Head Blue" xfId="1252"/>
    <cellStyle name="Table Head Green" xfId="1253"/>
    <cellStyle name="Table Head_Val_Sum_Graph" xfId="1254"/>
    <cellStyle name="Table Heading" xfId="1255"/>
    <cellStyle name="Table Heading 2" xfId="1256"/>
    <cellStyle name="Table Heading_46EP.2012(v0.1)" xfId="1257"/>
    <cellStyle name="Table Text" xfId="1258"/>
    <cellStyle name="Table Title" xfId="1259"/>
    <cellStyle name="Table Units" xfId="1260"/>
    <cellStyle name="Table_Header" xfId="1261"/>
    <cellStyle name="TableStyleLight1" xfId="1262"/>
    <cellStyle name="TableStyleLight1 2" xfId="1263"/>
    <cellStyle name="Text" xfId="1264"/>
    <cellStyle name="Text 1" xfId="1265"/>
    <cellStyle name="Text Head" xfId="1266"/>
    <cellStyle name="Text Head 1" xfId="1267"/>
    <cellStyle name="Title" xfId="1268"/>
    <cellStyle name="Title 4" xfId="1269"/>
    <cellStyle name="Total" xfId="1270"/>
    <cellStyle name="TotalCurrency" xfId="1271"/>
    <cellStyle name="Underline_Single" xfId="1272"/>
    <cellStyle name="Unit" xfId="1273"/>
    <cellStyle name="Warning Text" xfId="1274"/>
    <cellStyle name="year" xfId="1275"/>
    <cellStyle name="Акцент1 2" xfId="1276"/>
    <cellStyle name="Акцент1 2 2" xfId="1277"/>
    <cellStyle name="Акцент1 3" xfId="1278"/>
    <cellStyle name="Акцент1 3 2" xfId="1279"/>
    <cellStyle name="Акцент1 4" xfId="1280"/>
    <cellStyle name="Акцент1 4 2" xfId="1281"/>
    <cellStyle name="Акцент1 5" xfId="1282"/>
    <cellStyle name="Акцент1 5 2" xfId="1283"/>
    <cellStyle name="Акцент1 6" xfId="1284"/>
    <cellStyle name="Акцент1 6 2" xfId="1285"/>
    <cellStyle name="Акцент1 7" xfId="1286"/>
    <cellStyle name="Акцент1 7 2" xfId="1287"/>
    <cellStyle name="Акцент1 8" xfId="1288"/>
    <cellStyle name="Акцент1 8 2" xfId="1289"/>
    <cellStyle name="Акцент1 9" xfId="1290"/>
    <cellStyle name="Акцент1 9 2" xfId="1291"/>
    <cellStyle name="Акцент2 2" xfId="1292"/>
    <cellStyle name="Акцент2 2 2" xfId="1293"/>
    <cellStyle name="Акцент2 3" xfId="1294"/>
    <cellStyle name="Акцент2 3 2" xfId="1295"/>
    <cellStyle name="Акцент2 4" xfId="1296"/>
    <cellStyle name="Акцент2 4 2" xfId="1297"/>
    <cellStyle name="Акцент2 5" xfId="1298"/>
    <cellStyle name="Акцент2 5 2" xfId="1299"/>
    <cellStyle name="Акцент2 6" xfId="1300"/>
    <cellStyle name="Акцент2 6 2" xfId="1301"/>
    <cellStyle name="Акцент2 7" xfId="1302"/>
    <cellStyle name="Акцент2 7 2" xfId="1303"/>
    <cellStyle name="Акцент2 8" xfId="1304"/>
    <cellStyle name="Акцент2 8 2" xfId="1305"/>
    <cellStyle name="Акцент2 9" xfId="1306"/>
    <cellStyle name="Акцент2 9 2" xfId="1307"/>
    <cellStyle name="Акцент3 2" xfId="1308"/>
    <cellStyle name="Акцент3 2 2" xfId="1309"/>
    <cellStyle name="Акцент3 3" xfId="1310"/>
    <cellStyle name="Акцент3 3 2" xfId="1311"/>
    <cellStyle name="Акцент3 4" xfId="1312"/>
    <cellStyle name="Акцент3 4 2" xfId="1313"/>
    <cellStyle name="Акцент3 5" xfId="1314"/>
    <cellStyle name="Акцент3 5 2" xfId="1315"/>
    <cellStyle name="Акцент3 6" xfId="1316"/>
    <cellStyle name="Акцент3 6 2" xfId="1317"/>
    <cellStyle name="Акцент3 7" xfId="1318"/>
    <cellStyle name="Акцент3 7 2" xfId="1319"/>
    <cellStyle name="Акцент3 8" xfId="1320"/>
    <cellStyle name="Акцент3 8 2" xfId="1321"/>
    <cellStyle name="Акцент3 9" xfId="1322"/>
    <cellStyle name="Акцент3 9 2" xfId="1323"/>
    <cellStyle name="Акцент4 2" xfId="1324"/>
    <cellStyle name="Акцент4 2 2" xfId="1325"/>
    <cellStyle name="Акцент4 3" xfId="1326"/>
    <cellStyle name="Акцент4 3 2" xfId="1327"/>
    <cellStyle name="Акцент4 4" xfId="1328"/>
    <cellStyle name="Акцент4 4 2" xfId="1329"/>
    <cellStyle name="Акцент4 5" xfId="1330"/>
    <cellStyle name="Акцент4 5 2" xfId="1331"/>
    <cellStyle name="Акцент4 6" xfId="1332"/>
    <cellStyle name="Акцент4 6 2" xfId="1333"/>
    <cellStyle name="Акцент4 7" xfId="1334"/>
    <cellStyle name="Акцент4 7 2" xfId="1335"/>
    <cellStyle name="Акцент4 8" xfId="1336"/>
    <cellStyle name="Акцент4 8 2" xfId="1337"/>
    <cellStyle name="Акцент4 9" xfId="1338"/>
    <cellStyle name="Акцент4 9 2" xfId="1339"/>
    <cellStyle name="Акцент5 2" xfId="1340"/>
    <cellStyle name="Акцент5 2 2" xfId="1341"/>
    <cellStyle name="Акцент5 3" xfId="1342"/>
    <cellStyle name="Акцент5 3 2" xfId="1343"/>
    <cellStyle name="Акцент5 4" xfId="1344"/>
    <cellStyle name="Акцент5 4 2" xfId="1345"/>
    <cellStyle name="Акцент5 5" xfId="1346"/>
    <cellStyle name="Акцент5 5 2" xfId="1347"/>
    <cellStyle name="Акцент5 6" xfId="1348"/>
    <cellStyle name="Акцент5 6 2" xfId="1349"/>
    <cellStyle name="Акцент5 7" xfId="1350"/>
    <cellStyle name="Акцент5 7 2" xfId="1351"/>
    <cellStyle name="Акцент5 8" xfId="1352"/>
    <cellStyle name="Акцент5 8 2" xfId="1353"/>
    <cellStyle name="Акцент5 9" xfId="1354"/>
    <cellStyle name="Акцент5 9 2" xfId="1355"/>
    <cellStyle name="Акцент6 2" xfId="1356"/>
    <cellStyle name="Акцент6 2 2" xfId="1357"/>
    <cellStyle name="Акцент6 3" xfId="1358"/>
    <cellStyle name="Акцент6 3 2" xfId="1359"/>
    <cellStyle name="Акцент6 4" xfId="1360"/>
    <cellStyle name="Акцент6 4 2" xfId="1361"/>
    <cellStyle name="Акцент6 5" xfId="1362"/>
    <cellStyle name="Акцент6 5 2" xfId="1363"/>
    <cellStyle name="Акцент6 6" xfId="1364"/>
    <cellStyle name="Акцент6 6 2" xfId="1365"/>
    <cellStyle name="Акцент6 7" xfId="1366"/>
    <cellStyle name="Акцент6 7 2" xfId="1367"/>
    <cellStyle name="Акцент6 8" xfId="1368"/>
    <cellStyle name="Акцент6 8 2" xfId="1369"/>
    <cellStyle name="Акцент6 9" xfId="1370"/>
    <cellStyle name="Акцент6 9 2" xfId="1371"/>
    <cellStyle name="Беззащитный" xfId="1372"/>
    <cellStyle name="Ввод  2" xfId="1373"/>
    <cellStyle name="Ввод  2 2" xfId="1374"/>
    <cellStyle name="Ввод  2_46EE.2011(v1.0)" xfId="1375"/>
    <cellStyle name="Ввод  3" xfId="1376"/>
    <cellStyle name="Ввод  3 2" xfId="1377"/>
    <cellStyle name="Ввод  3_46EE.2011(v1.0)" xfId="1378"/>
    <cellStyle name="Ввод  4" xfId="1379"/>
    <cellStyle name="Ввод  4 2" xfId="1380"/>
    <cellStyle name="Ввод  4_46EE.2011(v1.0)" xfId="1381"/>
    <cellStyle name="Ввод  5" xfId="1382"/>
    <cellStyle name="Ввод  5 2" xfId="1383"/>
    <cellStyle name="Ввод  5_46EE.2011(v1.0)" xfId="1384"/>
    <cellStyle name="Ввод  6" xfId="1385"/>
    <cellStyle name="Ввод  6 2" xfId="1386"/>
    <cellStyle name="Ввод  6_46EE.2011(v1.0)" xfId="1387"/>
    <cellStyle name="Ввод  7" xfId="1388"/>
    <cellStyle name="Ввод  7 2" xfId="1389"/>
    <cellStyle name="Ввод  7_46EE.2011(v1.0)" xfId="1390"/>
    <cellStyle name="Ввод  8" xfId="1391"/>
    <cellStyle name="Ввод  8 2" xfId="1392"/>
    <cellStyle name="Ввод  8_46EE.2011(v1.0)" xfId="1393"/>
    <cellStyle name="Ввод  9" xfId="1394"/>
    <cellStyle name="Ввод  9 2" xfId="1395"/>
    <cellStyle name="Ввод  9_46EE.2011(v1.0)" xfId="1396"/>
    <cellStyle name="Верт. заголовок" xfId="1397"/>
    <cellStyle name="Вес_продукта" xfId="1398"/>
    <cellStyle name="Вывод 2" xfId="1399"/>
    <cellStyle name="Вывод 2 2" xfId="1400"/>
    <cellStyle name="Вывод 2_46EE.2011(v1.0)" xfId="1401"/>
    <cellStyle name="Вывод 3" xfId="1402"/>
    <cellStyle name="Вывод 3 2" xfId="1403"/>
    <cellStyle name="Вывод 3_46EE.2011(v1.0)" xfId="1404"/>
    <cellStyle name="Вывод 4" xfId="1405"/>
    <cellStyle name="Вывод 4 2" xfId="1406"/>
    <cellStyle name="Вывод 4_46EE.2011(v1.0)" xfId="1407"/>
    <cellStyle name="Вывод 5" xfId="1408"/>
    <cellStyle name="Вывод 5 2" xfId="1409"/>
    <cellStyle name="Вывод 5_46EE.2011(v1.0)" xfId="1410"/>
    <cellStyle name="Вывод 6" xfId="1411"/>
    <cellStyle name="Вывод 6 2" xfId="1412"/>
    <cellStyle name="Вывод 6_46EE.2011(v1.0)" xfId="1413"/>
    <cellStyle name="Вывод 7" xfId="1414"/>
    <cellStyle name="Вывод 7 2" xfId="1415"/>
    <cellStyle name="Вывод 7_46EE.2011(v1.0)" xfId="1416"/>
    <cellStyle name="Вывод 8" xfId="1417"/>
    <cellStyle name="Вывод 8 2" xfId="1418"/>
    <cellStyle name="Вывод 8_46EE.2011(v1.0)" xfId="1419"/>
    <cellStyle name="Вывод 9" xfId="1420"/>
    <cellStyle name="Вывод 9 2" xfId="1421"/>
    <cellStyle name="Вывод 9_46EE.2011(v1.0)" xfId="1422"/>
    <cellStyle name="Вычисление 2" xfId="1423"/>
    <cellStyle name="Вычисление 2 2" xfId="1424"/>
    <cellStyle name="Вычисление 2_46EE.2011(v1.0)" xfId="1425"/>
    <cellStyle name="Вычисление 3" xfId="1426"/>
    <cellStyle name="Вычисление 3 2" xfId="1427"/>
    <cellStyle name="Вычисление 3_46EE.2011(v1.0)" xfId="1428"/>
    <cellStyle name="Вычисление 4" xfId="1429"/>
    <cellStyle name="Вычисление 4 2" xfId="1430"/>
    <cellStyle name="Вычисление 4_46EE.2011(v1.0)" xfId="1431"/>
    <cellStyle name="Вычисление 5" xfId="1432"/>
    <cellStyle name="Вычисление 5 2" xfId="1433"/>
    <cellStyle name="Вычисление 5_46EE.2011(v1.0)" xfId="1434"/>
    <cellStyle name="Вычисление 6" xfId="1435"/>
    <cellStyle name="Вычисление 6 2" xfId="1436"/>
    <cellStyle name="Вычисление 6_46EE.2011(v1.0)" xfId="1437"/>
    <cellStyle name="Вычисление 7" xfId="1438"/>
    <cellStyle name="Вычисление 7 2" xfId="1439"/>
    <cellStyle name="Вычисление 7_46EE.2011(v1.0)" xfId="1440"/>
    <cellStyle name="Вычисление 8" xfId="1441"/>
    <cellStyle name="Вычисление 8 2" xfId="1442"/>
    <cellStyle name="Вычисление 8_46EE.2011(v1.0)" xfId="1443"/>
    <cellStyle name="Вычисление 9" xfId="1444"/>
    <cellStyle name="Вычисление 9 2" xfId="1445"/>
    <cellStyle name="Вычисление 9_46EE.2011(v1.0)" xfId="1446"/>
    <cellStyle name="Гиперссылка" xfId="1" builtinId="8"/>
    <cellStyle name="Гиперссылка 2" xfId="7"/>
    <cellStyle name="Гиперссылка 2 2" xfId="1447"/>
    <cellStyle name="Гиперссылка 3" xfId="1448"/>
    <cellStyle name="Гиперссылка 4" xfId="1449"/>
    <cellStyle name="Группа" xfId="1450"/>
    <cellStyle name="Группа 0" xfId="1451"/>
    <cellStyle name="Группа 1" xfId="1452"/>
    <cellStyle name="Группа 2" xfId="1453"/>
    <cellStyle name="Группа 3" xfId="1454"/>
    <cellStyle name="Группа 4" xfId="1455"/>
    <cellStyle name="Группа 5" xfId="1456"/>
    <cellStyle name="Группа 6" xfId="1457"/>
    <cellStyle name="Группа 7" xfId="1458"/>
    <cellStyle name="Группа 8" xfId="1459"/>
    <cellStyle name="Группа_additional slides_04.12.03 _1" xfId="1460"/>
    <cellStyle name="ДАТА" xfId="1461"/>
    <cellStyle name="ДАТА 2" xfId="1462"/>
    <cellStyle name="ДАТА 3" xfId="1463"/>
    <cellStyle name="ДАТА 4" xfId="1464"/>
    <cellStyle name="ДАТА 5" xfId="1465"/>
    <cellStyle name="ДАТА 6" xfId="1466"/>
    <cellStyle name="ДАТА 7" xfId="1467"/>
    <cellStyle name="ДАТА 8" xfId="1468"/>
    <cellStyle name="ДАТА 9" xfId="1469"/>
    <cellStyle name="ДАТА_1" xfId="1470"/>
    <cellStyle name="Денежный 2" xfId="1471"/>
    <cellStyle name="Денежный 2 2" xfId="1472"/>
    <cellStyle name="Денежный 2_INDEX.STATION.2012(v1.0)_" xfId="1473"/>
    <cellStyle name="Заголовок" xfId="1474"/>
    <cellStyle name="Заголовок 1 2" xfId="1475"/>
    <cellStyle name="Заголовок 1 2 2" xfId="1476"/>
    <cellStyle name="Заголовок 1 2_46EE.2011(v1.0)" xfId="1477"/>
    <cellStyle name="Заголовок 1 3" xfId="1478"/>
    <cellStyle name="Заголовок 1 3 2" xfId="1479"/>
    <cellStyle name="Заголовок 1 3_46EE.2011(v1.0)" xfId="1480"/>
    <cellStyle name="Заголовок 1 4" xfId="1481"/>
    <cellStyle name="Заголовок 1 4 2" xfId="1482"/>
    <cellStyle name="Заголовок 1 4_46EE.2011(v1.0)" xfId="1483"/>
    <cellStyle name="Заголовок 1 5" xfId="1484"/>
    <cellStyle name="Заголовок 1 5 2" xfId="1485"/>
    <cellStyle name="Заголовок 1 5_46EE.2011(v1.0)" xfId="1486"/>
    <cellStyle name="Заголовок 1 6" xfId="1487"/>
    <cellStyle name="Заголовок 1 6 2" xfId="1488"/>
    <cellStyle name="Заголовок 1 6_46EE.2011(v1.0)" xfId="1489"/>
    <cellStyle name="Заголовок 1 7" xfId="1490"/>
    <cellStyle name="Заголовок 1 7 2" xfId="1491"/>
    <cellStyle name="Заголовок 1 7_46EE.2011(v1.0)" xfId="1492"/>
    <cellStyle name="Заголовок 1 8" xfId="1493"/>
    <cellStyle name="Заголовок 1 8 2" xfId="1494"/>
    <cellStyle name="Заголовок 1 8_46EE.2011(v1.0)" xfId="1495"/>
    <cellStyle name="Заголовок 1 9" xfId="1496"/>
    <cellStyle name="Заголовок 1 9 2" xfId="1497"/>
    <cellStyle name="Заголовок 1 9_46EE.2011(v1.0)" xfId="1498"/>
    <cellStyle name="Заголовок 2 2" xfId="1499"/>
    <cellStyle name="Заголовок 2 2 2" xfId="1500"/>
    <cellStyle name="Заголовок 2 2_46EE.2011(v1.0)" xfId="1501"/>
    <cellStyle name="Заголовок 2 3" xfId="1502"/>
    <cellStyle name="Заголовок 2 3 2" xfId="1503"/>
    <cellStyle name="Заголовок 2 3_46EE.2011(v1.0)" xfId="1504"/>
    <cellStyle name="Заголовок 2 4" xfId="1505"/>
    <cellStyle name="Заголовок 2 4 2" xfId="1506"/>
    <cellStyle name="Заголовок 2 4_46EE.2011(v1.0)" xfId="1507"/>
    <cellStyle name="Заголовок 2 5" xfId="1508"/>
    <cellStyle name="Заголовок 2 5 2" xfId="1509"/>
    <cellStyle name="Заголовок 2 5_46EE.2011(v1.0)" xfId="1510"/>
    <cellStyle name="Заголовок 2 6" xfId="1511"/>
    <cellStyle name="Заголовок 2 6 2" xfId="1512"/>
    <cellStyle name="Заголовок 2 6_46EE.2011(v1.0)" xfId="1513"/>
    <cellStyle name="Заголовок 2 7" xfId="1514"/>
    <cellStyle name="Заголовок 2 7 2" xfId="1515"/>
    <cellStyle name="Заголовок 2 7_46EE.2011(v1.0)" xfId="1516"/>
    <cellStyle name="Заголовок 2 8" xfId="1517"/>
    <cellStyle name="Заголовок 2 8 2" xfId="1518"/>
    <cellStyle name="Заголовок 2 8_46EE.2011(v1.0)" xfId="1519"/>
    <cellStyle name="Заголовок 2 9" xfId="1520"/>
    <cellStyle name="Заголовок 2 9 2" xfId="1521"/>
    <cellStyle name="Заголовок 2 9_46EE.2011(v1.0)" xfId="1522"/>
    <cellStyle name="Заголовок 3 2" xfId="1523"/>
    <cellStyle name="Заголовок 3 2 2" xfId="1524"/>
    <cellStyle name="Заголовок 3 2_46EE.2011(v1.0)" xfId="1525"/>
    <cellStyle name="Заголовок 3 3" xfId="1526"/>
    <cellStyle name="Заголовок 3 3 2" xfId="1527"/>
    <cellStyle name="Заголовок 3 3_46EE.2011(v1.0)" xfId="1528"/>
    <cellStyle name="Заголовок 3 4" xfId="1529"/>
    <cellStyle name="Заголовок 3 4 2" xfId="1530"/>
    <cellStyle name="Заголовок 3 4_46EE.2011(v1.0)" xfId="1531"/>
    <cellStyle name="Заголовок 3 5" xfId="1532"/>
    <cellStyle name="Заголовок 3 5 2" xfId="1533"/>
    <cellStyle name="Заголовок 3 5_46EE.2011(v1.0)" xfId="1534"/>
    <cellStyle name="Заголовок 3 6" xfId="1535"/>
    <cellStyle name="Заголовок 3 6 2" xfId="1536"/>
    <cellStyle name="Заголовок 3 6_46EE.2011(v1.0)" xfId="1537"/>
    <cellStyle name="Заголовок 3 7" xfId="1538"/>
    <cellStyle name="Заголовок 3 7 2" xfId="1539"/>
    <cellStyle name="Заголовок 3 7_46EE.2011(v1.0)" xfId="1540"/>
    <cellStyle name="Заголовок 3 8" xfId="1541"/>
    <cellStyle name="Заголовок 3 8 2" xfId="1542"/>
    <cellStyle name="Заголовок 3 8_46EE.2011(v1.0)" xfId="1543"/>
    <cellStyle name="Заголовок 3 9" xfId="1544"/>
    <cellStyle name="Заголовок 3 9 2" xfId="1545"/>
    <cellStyle name="Заголовок 3 9_46EE.2011(v1.0)" xfId="1546"/>
    <cellStyle name="Заголовок 4 2" xfId="1547"/>
    <cellStyle name="Заголовок 4 2 2" xfId="1548"/>
    <cellStyle name="Заголовок 4 3" xfId="1549"/>
    <cellStyle name="Заголовок 4 3 2" xfId="1550"/>
    <cellStyle name="Заголовок 4 4" xfId="1551"/>
    <cellStyle name="Заголовок 4 4 2" xfId="1552"/>
    <cellStyle name="Заголовок 4 5" xfId="1553"/>
    <cellStyle name="Заголовок 4 5 2" xfId="1554"/>
    <cellStyle name="Заголовок 4 6" xfId="1555"/>
    <cellStyle name="Заголовок 4 6 2" xfId="1556"/>
    <cellStyle name="Заголовок 4 7" xfId="1557"/>
    <cellStyle name="Заголовок 4 7 2" xfId="1558"/>
    <cellStyle name="Заголовок 4 8" xfId="1559"/>
    <cellStyle name="Заголовок 4 8 2" xfId="1560"/>
    <cellStyle name="Заголовок 4 9" xfId="1561"/>
    <cellStyle name="Заголовок 4 9 2" xfId="1562"/>
    <cellStyle name="ЗАГОЛОВОК1" xfId="1563"/>
    <cellStyle name="ЗАГОЛОВОК2" xfId="1564"/>
    <cellStyle name="ЗаголовокСтолбца" xfId="1565"/>
    <cellStyle name="Защитный" xfId="1566"/>
    <cellStyle name="Значение" xfId="1567"/>
    <cellStyle name="Зоголовок" xfId="1568"/>
    <cellStyle name="Итог 2" xfId="1569"/>
    <cellStyle name="Итог 2 2" xfId="1570"/>
    <cellStyle name="Итог 2_46EE.2011(v1.0)" xfId="1571"/>
    <cellStyle name="Итог 3" xfId="1572"/>
    <cellStyle name="Итог 3 2" xfId="1573"/>
    <cellStyle name="Итог 3_46EE.2011(v1.0)" xfId="1574"/>
    <cellStyle name="Итог 4" xfId="1575"/>
    <cellStyle name="Итог 4 2" xfId="1576"/>
    <cellStyle name="Итог 4_46EE.2011(v1.0)" xfId="1577"/>
    <cellStyle name="Итог 5" xfId="1578"/>
    <cellStyle name="Итог 5 2" xfId="1579"/>
    <cellStyle name="Итог 5_46EE.2011(v1.0)" xfId="1580"/>
    <cellStyle name="Итог 6" xfId="1581"/>
    <cellStyle name="Итог 6 2" xfId="1582"/>
    <cellStyle name="Итог 6_46EE.2011(v1.0)" xfId="1583"/>
    <cellStyle name="Итог 7" xfId="1584"/>
    <cellStyle name="Итог 7 2" xfId="1585"/>
    <cellStyle name="Итог 7_46EE.2011(v1.0)" xfId="1586"/>
    <cellStyle name="Итог 8" xfId="1587"/>
    <cellStyle name="Итог 8 2" xfId="1588"/>
    <cellStyle name="Итог 8_46EE.2011(v1.0)" xfId="1589"/>
    <cellStyle name="Итог 9" xfId="1590"/>
    <cellStyle name="Итог 9 2" xfId="1591"/>
    <cellStyle name="Итог 9_46EE.2011(v1.0)" xfId="1592"/>
    <cellStyle name="Итого" xfId="1593"/>
    <cellStyle name="ИТОГОВЫЙ" xfId="1594"/>
    <cellStyle name="ИТОГОВЫЙ 2" xfId="1595"/>
    <cellStyle name="ИТОГОВЫЙ 3" xfId="1596"/>
    <cellStyle name="ИТОГОВЫЙ 4" xfId="1597"/>
    <cellStyle name="ИТОГОВЫЙ 5" xfId="1598"/>
    <cellStyle name="ИТОГОВЫЙ 6" xfId="1599"/>
    <cellStyle name="ИТОГОВЫЙ 7" xfId="1600"/>
    <cellStyle name="ИТОГОВЫЙ 8" xfId="1601"/>
    <cellStyle name="ИТОГОВЫЙ 9" xfId="1602"/>
    <cellStyle name="ИТОГОВЫЙ_1" xfId="1603"/>
    <cellStyle name="Контрольная ячейка 2" xfId="1604"/>
    <cellStyle name="Контрольная ячейка 2 2" xfId="1605"/>
    <cellStyle name="Контрольная ячейка 2_46EE.2011(v1.0)" xfId="1606"/>
    <cellStyle name="Контрольная ячейка 3" xfId="1607"/>
    <cellStyle name="Контрольная ячейка 3 2" xfId="1608"/>
    <cellStyle name="Контрольная ячейка 3_46EE.2011(v1.0)" xfId="1609"/>
    <cellStyle name="Контрольная ячейка 4" xfId="1610"/>
    <cellStyle name="Контрольная ячейка 4 2" xfId="1611"/>
    <cellStyle name="Контрольная ячейка 4_46EE.2011(v1.0)" xfId="1612"/>
    <cellStyle name="Контрольная ячейка 5" xfId="1613"/>
    <cellStyle name="Контрольная ячейка 5 2" xfId="1614"/>
    <cellStyle name="Контрольная ячейка 5_46EE.2011(v1.0)" xfId="1615"/>
    <cellStyle name="Контрольная ячейка 6" xfId="1616"/>
    <cellStyle name="Контрольная ячейка 6 2" xfId="1617"/>
    <cellStyle name="Контрольная ячейка 6_46EE.2011(v1.0)" xfId="1618"/>
    <cellStyle name="Контрольная ячейка 7" xfId="1619"/>
    <cellStyle name="Контрольная ячейка 7 2" xfId="1620"/>
    <cellStyle name="Контрольная ячейка 7_46EE.2011(v1.0)" xfId="1621"/>
    <cellStyle name="Контрольная ячейка 8" xfId="1622"/>
    <cellStyle name="Контрольная ячейка 8 2" xfId="1623"/>
    <cellStyle name="Контрольная ячейка 8_46EE.2011(v1.0)" xfId="1624"/>
    <cellStyle name="Контрольная ячейка 9" xfId="1625"/>
    <cellStyle name="Контрольная ячейка 9 2" xfId="1626"/>
    <cellStyle name="Контрольная ячейка 9_46EE.2011(v1.0)" xfId="1627"/>
    <cellStyle name="Миша (бланки отчетности)" xfId="1628"/>
    <cellStyle name="Мои наименования показателей" xfId="1632"/>
    <cellStyle name="Мои наименования показателей 2" xfId="1633"/>
    <cellStyle name="Мои наименования показателей 2 2" xfId="1634"/>
    <cellStyle name="Мои наименования показателей 2 3" xfId="1635"/>
    <cellStyle name="Мои наименования показателей 2 4" xfId="1636"/>
    <cellStyle name="Мои наименования показателей 2 5" xfId="1637"/>
    <cellStyle name="Мои наименования показателей 2 6" xfId="1638"/>
    <cellStyle name="Мои наименования показателей 2 7" xfId="1639"/>
    <cellStyle name="Мои наименования показателей 2 8" xfId="1640"/>
    <cellStyle name="Мои наименования показателей 2 9" xfId="1641"/>
    <cellStyle name="Мои наименования показателей 2_1" xfId="1642"/>
    <cellStyle name="Мои наименования показателей 3" xfId="1643"/>
    <cellStyle name="Мои наименования показателей 3 2" xfId="1644"/>
    <cellStyle name="Мои наименования показателей 3 3" xfId="1645"/>
    <cellStyle name="Мои наименования показателей 3 4" xfId="1646"/>
    <cellStyle name="Мои наименования показателей 3 5" xfId="1647"/>
    <cellStyle name="Мои наименования показателей 3 6" xfId="1648"/>
    <cellStyle name="Мои наименования показателей 3 7" xfId="1649"/>
    <cellStyle name="Мои наименования показателей 3 8" xfId="1650"/>
    <cellStyle name="Мои наименования показателей 3 9" xfId="1651"/>
    <cellStyle name="Мои наименования показателей 3_1" xfId="1652"/>
    <cellStyle name="Мои наименования показателей 4" xfId="1653"/>
    <cellStyle name="Мои наименования показателей 4 2" xfId="1654"/>
    <cellStyle name="Мои наименования показателей 4 3" xfId="1655"/>
    <cellStyle name="Мои наименования показателей 4 4" xfId="1656"/>
    <cellStyle name="Мои наименования показателей 4 5" xfId="1657"/>
    <cellStyle name="Мои наименования показателей 4 6" xfId="1658"/>
    <cellStyle name="Мои наименования показателей 4 7" xfId="1659"/>
    <cellStyle name="Мои наименования показателей 4 8" xfId="1660"/>
    <cellStyle name="Мои наименования показателей 4 9" xfId="1661"/>
    <cellStyle name="Мои наименования показателей 4_1" xfId="1662"/>
    <cellStyle name="Мои наименования показателей 5" xfId="1663"/>
    <cellStyle name="Мои наименования показателей 5 2" xfId="1664"/>
    <cellStyle name="Мои наименования показателей 5 3" xfId="1665"/>
    <cellStyle name="Мои наименования показателей 5 4" xfId="1666"/>
    <cellStyle name="Мои наименования показателей 5 5" xfId="1667"/>
    <cellStyle name="Мои наименования показателей 5 6" xfId="1668"/>
    <cellStyle name="Мои наименования показателей 5 7" xfId="1669"/>
    <cellStyle name="Мои наименования показателей 5 8" xfId="1670"/>
    <cellStyle name="Мои наименования показателей 5 9" xfId="1671"/>
    <cellStyle name="Мои наименования показателей 5_1" xfId="1672"/>
    <cellStyle name="Мои наименования показателей 6" xfId="1673"/>
    <cellStyle name="Мои наименования показателей 6 2" xfId="1674"/>
    <cellStyle name="Мои наименования показателей 6 3" xfId="1675"/>
    <cellStyle name="Мои наименования показателей 6_46EE.2011(v1.0)" xfId="1676"/>
    <cellStyle name="Мои наименования показателей 7" xfId="1677"/>
    <cellStyle name="Мои наименования показателей 7 2" xfId="1678"/>
    <cellStyle name="Мои наименования показателей 7 3" xfId="1679"/>
    <cellStyle name="Мои наименования показателей 7_46EE.2011(v1.0)" xfId="1680"/>
    <cellStyle name="Мои наименования показателей 8" xfId="1681"/>
    <cellStyle name="Мои наименования показателей 8 2" xfId="1682"/>
    <cellStyle name="Мои наименования показателей 8 3" xfId="1683"/>
    <cellStyle name="Мои наименования показателей 8_46EE.2011(v1.0)" xfId="1684"/>
    <cellStyle name="Мои наименования показателей_46EE.2011" xfId="1685"/>
    <cellStyle name="Мой заголовок" xfId="1629"/>
    <cellStyle name="Мой заголовок листа" xfId="1630"/>
    <cellStyle name="Мой заголовок_Новая инструкция1_фст" xfId="1631"/>
    <cellStyle name="назв фил" xfId="1686"/>
    <cellStyle name="Название 2" xfId="1687"/>
    <cellStyle name="Название 2 2" xfId="1688"/>
    <cellStyle name="Название 3" xfId="1689"/>
    <cellStyle name="Название 3 2" xfId="1690"/>
    <cellStyle name="Название 4" xfId="1691"/>
    <cellStyle name="Название 4 2" xfId="1692"/>
    <cellStyle name="Название 5" xfId="1693"/>
    <cellStyle name="Название 5 2" xfId="1694"/>
    <cellStyle name="Название 6" xfId="1695"/>
    <cellStyle name="Название 6 2" xfId="1696"/>
    <cellStyle name="Название 7" xfId="1697"/>
    <cellStyle name="Название 7 2" xfId="1698"/>
    <cellStyle name="Название 8" xfId="1699"/>
    <cellStyle name="Название 8 2" xfId="1700"/>
    <cellStyle name="Название 9" xfId="1701"/>
    <cellStyle name="Название 9 2" xfId="1702"/>
    <cellStyle name="Невидимый" xfId="1703"/>
    <cellStyle name="Нейтральный 2" xfId="1704"/>
    <cellStyle name="Нейтральный 2 2" xfId="1705"/>
    <cellStyle name="Нейтральный 3" xfId="1706"/>
    <cellStyle name="Нейтральный 3 2" xfId="1707"/>
    <cellStyle name="Нейтральный 4" xfId="1708"/>
    <cellStyle name="Нейтральный 4 2" xfId="1709"/>
    <cellStyle name="Нейтральный 5" xfId="1710"/>
    <cellStyle name="Нейтральный 5 2" xfId="1711"/>
    <cellStyle name="Нейтральный 6" xfId="1712"/>
    <cellStyle name="Нейтральный 6 2" xfId="1713"/>
    <cellStyle name="Нейтральный 7" xfId="1714"/>
    <cellStyle name="Нейтральный 7 2" xfId="1715"/>
    <cellStyle name="Нейтральный 8" xfId="1716"/>
    <cellStyle name="Нейтральный 8 2" xfId="1717"/>
    <cellStyle name="Нейтральный 9" xfId="1718"/>
    <cellStyle name="Нейтральный 9 2" xfId="1719"/>
    <cellStyle name="Низ1" xfId="1720"/>
    <cellStyle name="Низ2" xfId="1721"/>
    <cellStyle name="Обычный" xfId="0" builtinId="0"/>
    <cellStyle name="Обычный 10" xfId="5"/>
    <cellStyle name="Обычный 11" xfId="1722"/>
    <cellStyle name="Обычный 11 2" xfId="1723"/>
    <cellStyle name="Обычный 11_46EE.2011(v1.2)" xfId="1724"/>
    <cellStyle name="Обычный 12" xfId="1725"/>
    <cellStyle name="Обычный 12 2" xfId="1726"/>
    <cellStyle name="Обычный 13" xfId="1727"/>
    <cellStyle name="Обычный 13 2" xfId="16"/>
    <cellStyle name="Обычный 14" xfId="1728"/>
    <cellStyle name="Обычный 15" xfId="1729"/>
    <cellStyle name="Обычный 16" xfId="1730"/>
    <cellStyle name="Обычный 17" xfId="1731"/>
    <cellStyle name="Обычный 18" xfId="1732"/>
    <cellStyle name="Обычный 19" xfId="1733"/>
    <cellStyle name="Обычный 2" xfId="6"/>
    <cellStyle name="Обычный 2 10" xfId="18"/>
    <cellStyle name="Обычный 2 11" xfId="1734"/>
    <cellStyle name="Обычный 2 2" xfId="9"/>
    <cellStyle name="Обычный 2 2 2" xfId="10"/>
    <cellStyle name="Обычный 2 2 2 2" xfId="1735"/>
    <cellStyle name="Обычный 2 2 2 2 2" xfId="2044"/>
    <cellStyle name="Обычный 2 2 2 3" xfId="1736"/>
    <cellStyle name="Обычный 2 2 2 4" xfId="4"/>
    <cellStyle name="Обычный 2 2 3" xfId="8"/>
    <cellStyle name="Обычный 2 2 4" xfId="1737"/>
    <cellStyle name="Обычный 2 2 5" xfId="2047"/>
    <cellStyle name="Обычный 2 2_46EE.2011(v1.0)" xfId="1738"/>
    <cellStyle name="Обычный 2 3" xfId="1739"/>
    <cellStyle name="Обычный 2 3 2" xfId="1740"/>
    <cellStyle name="Обычный 2 3 3" xfId="1741"/>
    <cellStyle name="Обычный 2 3 4" xfId="1742"/>
    <cellStyle name="Обычный 2 3 5" xfId="1743"/>
    <cellStyle name="Обычный 2 3 6" xfId="2"/>
    <cellStyle name="Обычный 2 3_46EE.2011(v1.0)" xfId="1744"/>
    <cellStyle name="Обычный 2 4" xfId="1745"/>
    <cellStyle name="Обычный 2 4 2" xfId="1746"/>
    <cellStyle name="Обычный 2 4 2 2" xfId="2048"/>
    <cellStyle name="Обычный 2 4 3" xfId="1747"/>
    <cellStyle name="Обычный 2 4 4" xfId="1748"/>
    <cellStyle name="Обычный 2 4 5" xfId="1749"/>
    <cellStyle name="Обычный 2 4_46EE.2011(v1.0)" xfId="1750"/>
    <cellStyle name="Обычный 2 5" xfId="15"/>
    <cellStyle name="Обычный 2 5 2" xfId="1751"/>
    <cellStyle name="Обычный 2 5 3" xfId="1752"/>
    <cellStyle name="Обычный 2 5 4" xfId="1753"/>
    <cellStyle name="Обычный 2 5_46EE.2011(v1.0)" xfId="1754"/>
    <cellStyle name="Обычный 2 6" xfId="1755"/>
    <cellStyle name="Обычный 2 6 2" xfId="1756"/>
    <cellStyle name="Обычный 2 6 3" xfId="1757"/>
    <cellStyle name="Обычный 2 6 4" xfId="2045"/>
    <cellStyle name="Обычный 2 6_46EE.2011(v1.0)" xfId="1758"/>
    <cellStyle name="Обычный 2 7" xfId="1759"/>
    <cellStyle name="Обычный 2 8" xfId="1760"/>
    <cellStyle name="Обычный 2 9" xfId="1761"/>
    <cellStyle name="Обычный 2_1" xfId="1762"/>
    <cellStyle name="Обычный 20" xfId="1763"/>
    <cellStyle name="Обычный 21" xfId="1764"/>
    <cellStyle name="Обычный 22" xfId="1765"/>
    <cellStyle name="Обычный 23" xfId="1766"/>
    <cellStyle name="Обычный 24" xfId="1767"/>
    <cellStyle name="Обычный 25" xfId="17"/>
    <cellStyle name="Обычный 3" xfId="3"/>
    <cellStyle name="Обычный 3 2" xfId="1768"/>
    <cellStyle name="Обычный 3 3" xfId="1769"/>
    <cellStyle name="Обычный 3 4" xfId="1770"/>
    <cellStyle name="Обычный 4" xfId="1771"/>
    <cellStyle name="Обычный 4 2" xfId="1772"/>
    <cellStyle name="Обычный 4 2 2" xfId="1773"/>
    <cellStyle name="Обычный 4 2_BALANCE.WARM.2011YEAR(v1.5)" xfId="1774"/>
    <cellStyle name="Обычный 4 3" xfId="1775"/>
    <cellStyle name="Обычный 4 4" xfId="1776"/>
    <cellStyle name="Обычный 4 5" xfId="2049"/>
    <cellStyle name="Обычный 4_ARMRAZR" xfId="1777"/>
    <cellStyle name="Обычный 5" xfId="1778"/>
    <cellStyle name="Обычный 5 2" xfId="2050"/>
    <cellStyle name="Обычный 54" xfId="1779"/>
    <cellStyle name="Обычный 6" xfId="1780"/>
    <cellStyle name="Обычный 6 2" xfId="1781"/>
    <cellStyle name="Обычный 6 3" xfId="2046"/>
    <cellStyle name="Обычный 7" xfId="1782"/>
    <cellStyle name="Обычный 8" xfId="1783"/>
    <cellStyle name="Обычный 9" xfId="1784"/>
    <cellStyle name="Обычный_АУП ФОТ Оссора ОАО КТЭ" xfId="12"/>
    <cellStyle name="Обычный_Действующее  октябрьПаланский ф ФОТ" xfId="13"/>
    <cellStyle name="Обычный_Уточн.ШР 10.09.06 Олютор. КТЭ" xfId="14"/>
    <cellStyle name="Обычный_ФОТ по Оссоре ОАО КТЭ" xfId="11"/>
    <cellStyle name="Ошибка" xfId="1785"/>
    <cellStyle name="Плохой 2" xfId="1786"/>
    <cellStyle name="Плохой 2 2" xfId="1787"/>
    <cellStyle name="Плохой 3" xfId="1788"/>
    <cellStyle name="Плохой 3 2" xfId="1789"/>
    <cellStyle name="Плохой 4" xfId="1790"/>
    <cellStyle name="Плохой 4 2" xfId="1791"/>
    <cellStyle name="Плохой 5" xfId="1792"/>
    <cellStyle name="Плохой 5 2" xfId="1793"/>
    <cellStyle name="Плохой 6" xfId="1794"/>
    <cellStyle name="Плохой 6 2" xfId="1795"/>
    <cellStyle name="Плохой 7" xfId="1796"/>
    <cellStyle name="Плохой 7 2" xfId="1797"/>
    <cellStyle name="Плохой 8" xfId="1798"/>
    <cellStyle name="Плохой 8 2" xfId="1799"/>
    <cellStyle name="Плохой 9" xfId="1800"/>
    <cellStyle name="Плохой 9 2" xfId="1801"/>
    <cellStyle name="По центру с переносом" xfId="1802"/>
    <cellStyle name="По ширине с переносом" xfId="1803"/>
    <cellStyle name="Подгруппа" xfId="1804"/>
    <cellStyle name="Поле ввода" xfId="1805"/>
    <cellStyle name="Пояснение 2" xfId="1806"/>
    <cellStyle name="Пояснение 2 2" xfId="1807"/>
    <cellStyle name="Пояснение 3" xfId="1808"/>
    <cellStyle name="Пояснение 3 2" xfId="1809"/>
    <cellStyle name="Пояснение 4" xfId="1810"/>
    <cellStyle name="Пояснение 4 2" xfId="1811"/>
    <cellStyle name="Пояснение 5" xfId="1812"/>
    <cellStyle name="Пояснение 5 2" xfId="1813"/>
    <cellStyle name="Пояснение 6" xfId="1814"/>
    <cellStyle name="Пояснение 6 2" xfId="1815"/>
    <cellStyle name="Пояснение 7" xfId="1816"/>
    <cellStyle name="Пояснение 7 2" xfId="1817"/>
    <cellStyle name="Пояснение 8" xfId="1818"/>
    <cellStyle name="Пояснение 8 2" xfId="1819"/>
    <cellStyle name="Пояснение 9" xfId="1820"/>
    <cellStyle name="Пояснение 9 2" xfId="1821"/>
    <cellStyle name="Примечание 10" xfId="1822"/>
    <cellStyle name="Примечание 10 2" xfId="1823"/>
    <cellStyle name="Примечание 10 3" xfId="1824"/>
    <cellStyle name="Примечание 10_46EE.2011(v1.0)" xfId="1825"/>
    <cellStyle name="Примечание 11" xfId="1826"/>
    <cellStyle name="Примечание 11 2" xfId="1827"/>
    <cellStyle name="Примечание 11 3" xfId="1828"/>
    <cellStyle name="Примечание 11_46EE.2011(v1.0)" xfId="1829"/>
    <cellStyle name="Примечание 12" xfId="1830"/>
    <cellStyle name="Примечание 12 2" xfId="1831"/>
    <cellStyle name="Примечание 12 3" xfId="1832"/>
    <cellStyle name="Примечание 12_46EE.2011(v1.0)" xfId="1833"/>
    <cellStyle name="Примечание 2" xfId="1834"/>
    <cellStyle name="Примечание 2 2" xfId="1835"/>
    <cellStyle name="Примечание 2 3" xfId="1836"/>
    <cellStyle name="Примечание 2 4" xfId="1837"/>
    <cellStyle name="Примечание 2 5" xfId="1838"/>
    <cellStyle name="Примечание 2 6" xfId="1839"/>
    <cellStyle name="Примечание 2 7" xfId="1840"/>
    <cellStyle name="Примечание 2 8" xfId="1841"/>
    <cellStyle name="Примечание 2 9" xfId="1842"/>
    <cellStyle name="Примечание 2_46EE.2011(v1.0)" xfId="1843"/>
    <cellStyle name="Примечание 3" xfId="1844"/>
    <cellStyle name="Примечание 3 2" xfId="1845"/>
    <cellStyle name="Примечание 3 3" xfId="1846"/>
    <cellStyle name="Примечание 3 4" xfId="1847"/>
    <cellStyle name="Примечание 3 5" xfId="1848"/>
    <cellStyle name="Примечание 3 6" xfId="1849"/>
    <cellStyle name="Примечание 3 7" xfId="1850"/>
    <cellStyle name="Примечание 3 8" xfId="1851"/>
    <cellStyle name="Примечание 3 9" xfId="1852"/>
    <cellStyle name="Примечание 3_46EE.2011(v1.0)" xfId="1853"/>
    <cellStyle name="Примечание 4" xfId="1854"/>
    <cellStyle name="Примечание 4 2" xfId="1855"/>
    <cellStyle name="Примечание 4 3" xfId="1856"/>
    <cellStyle name="Примечание 4 4" xfId="1857"/>
    <cellStyle name="Примечание 4 5" xfId="1858"/>
    <cellStyle name="Примечание 4 6" xfId="1859"/>
    <cellStyle name="Примечание 4 7" xfId="1860"/>
    <cellStyle name="Примечание 4 8" xfId="1861"/>
    <cellStyle name="Примечание 4 9" xfId="1862"/>
    <cellStyle name="Примечание 4_46EE.2011(v1.0)" xfId="1863"/>
    <cellStyle name="Примечание 5" xfId="1864"/>
    <cellStyle name="Примечание 5 2" xfId="1865"/>
    <cellStyle name="Примечание 5 3" xfId="1866"/>
    <cellStyle name="Примечание 5 4" xfId="1867"/>
    <cellStyle name="Примечание 5 5" xfId="1868"/>
    <cellStyle name="Примечание 5 6" xfId="1869"/>
    <cellStyle name="Примечание 5 7" xfId="1870"/>
    <cellStyle name="Примечание 5 8" xfId="1871"/>
    <cellStyle name="Примечание 5 9" xfId="1872"/>
    <cellStyle name="Примечание 5_46EE.2011(v1.0)" xfId="1873"/>
    <cellStyle name="Примечание 6" xfId="1874"/>
    <cellStyle name="Примечание 6 2" xfId="1875"/>
    <cellStyle name="Примечание 6_46EE.2011(v1.0)" xfId="1876"/>
    <cellStyle name="Примечание 7" xfId="1877"/>
    <cellStyle name="Примечание 7 2" xfId="1878"/>
    <cellStyle name="Примечание 7_46EE.2011(v1.0)" xfId="1879"/>
    <cellStyle name="Примечание 8" xfId="1880"/>
    <cellStyle name="Примечание 8 2" xfId="1881"/>
    <cellStyle name="Примечание 8_46EE.2011(v1.0)" xfId="1882"/>
    <cellStyle name="Примечание 9" xfId="1883"/>
    <cellStyle name="Примечание 9 2" xfId="1884"/>
    <cellStyle name="Примечание 9_46EE.2011(v1.0)" xfId="1885"/>
    <cellStyle name="Продукт" xfId="1886"/>
    <cellStyle name="Процентный 10" xfId="1887"/>
    <cellStyle name="Процентный 2" xfId="1888"/>
    <cellStyle name="Процентный 2 2" xfId="1889"/>
    <cellStyle name="Процентный 2 3" xfId="1890"/>
    <cellStyle name="Процентный 3" xfId="1891"/>
    <cellStyle name="Процентный 3 2" xfId="1892"/>
    <cellStyle name="Процентный 3 3" xfId="1893"/>
    <cellStyle name="Процентный 4" xfId="1894"/>
    <cellStyle name="Процентный 4 2" xfId="1895"/>
    <cellStyle name="Процентный 4 3" xfId="1896"/>
    <cellStyle name="Процентный 5" xfId="1897"/>
    <cellStyle name="Процентный 9" xfId="1898"/>
    <cellStyle name="Разница" xfId="1899"/>
    <cellStyle name="Рамки" xfId="1900"/>
    <cellStyle name="Сводная таблица" xfId="1901"/>
    <cellStyle name="Связанная ячейка 2" xfId="1902"/>
    <cellStyle name="Связанная ячейка 2 2" xfId="1903"/>
    <cellStyle name="Связанная ячейка 2_46EE.2011(v1.0)" xfId="1904"/>
    <cellStyle name="Связанная ячейка 3" xfId="1905"/>
    <cellStyle name="Связанная ячейка 3 2" xfId="1906"/>
    <cellStyle name="Связанная ячейка 3_46EE.2011(v1.0)" xfId="1907"/>
    <cellStyle name="Связанная ячейка 4" xfId="1908"/>
    <cellStyle name="Связанная ячейка 4 2" xfId="1909"/>
    <cellStyle name="Связанная ячейка 4_46EE.2011(v1.0)" xfId="1910"/>
    <cellStyle name="Связанная ячейка 5" xfId="1911"/>
    <cellStyle name="Связанная ячейка 5 2" xfId="1912"/>
    <cellStyle name="Связанная ячейка 5_46EE.2011(v1.0)" xfId="1913"/>
    <cellStyle name="Связанная ячейка 6" xfId="1914"/>
    <cellStyle name="Связанная ячейка 6 2" xfId="1915"/>
    <cellStyle name="Связанная ячейка 6_46EE.2011(v1.0)" xfId="1916"/>
    <cellStyle name="Связанная ячейка 7" xfId="1917"/>
    <cellStyle name="Связанная ячейка 7 2" xfId="1918"/>
    <cellStyle name="Связанная ячейка 7_46EE.2011(v1.0)" xfId="1919"/>
    <cellStyle name="Связанная ячейка 8" xfId="1920"/>
    <cellStyle name="Связанная ячейка 8 2" xfId="1921"/>
    <cellStyle name="Связанная ячейка 8_46EE.2011(v1.0)" xfId="1922"/>
    <cellStyle name="Связанная ячейка 9" xfId="1923"/>
    <cellStyle name="Связанная ячейка 9 2" xfId="1924"/>
    <cellStyle name="Связанная ячейка 9_46EE.2011(v1.0)" xfId="1925"/>
    <cellStyle name="Стиль 1" xfId="1926"/>
    <cellStyle name="Стиль 1 2" xfId="1927"/>
    <cellStyle name="Стиль 1 2 2" xfId="1928"/>
    <cellStyle name="Стиль 1 2_46EP.2012(v0.1)" xfId="1929"/>
    <cellStyle name="Стиль 1_Новая инструкция1_фст" xfId="1930"/>
    <cellStyle name="Субсчет" xfId="1931"/>
    <cellStyle name="Счет" xfId="1932"/>
    <cellStyle name="ТЕКСТ" xfId="1933"/>
    <cellStyle name="ТЕКСТ 2" xfId="1934"/>
    <cellStyle name="ТЕКСТ 3" xfId="1935"/>
    <cellStyle name="ТЕКСТ 4" xfId="1936"/>
    <cellStyle name="ТЕКСТ 5" xfId="1937"/>
    <cellStyle name="ТЕКСТ 6" xfId="1938"/>
    <cellStyle name="ТЕКСТ 7" xfId="1939"/>
    <cellStyle name="ТЕКСТ 8" xfId="1940"/>
    <cellStyle name="ТЕКСТ 9" xfId="1941"/>
    <cellStyle name="Текст предупреждения 2" xfId="1942"/>
    <cellStyle name="Текст предупреждения 2 2" xfId="1943"/>
    <cellStyle name="Текст предупреждения 3" xfId="1944"/>
    <cellStyle name="Текст предупреждения 3 2" xfId="1945"/>
    <cellStyle name="Текст предупреждения 4" xfId="1946"/>
    <cellStyle name="Текст предупреждения 4 2" xfId="1947"/>
    <cellStyle name="Текст предупреждения 5" xfId="1948"/>
    <cellStyle name="Текст предупреждения 5 2" xfId="1949"/>
    <cellStyle name="Текст предупреждения 6" xfId="1950"/>
    <cellStyle name="Текст предупреждения 6 2" xfId="1951"/>
    <cellStyle name="Текст предупреждения 7" xfId="1952"/>
    <cellStyle name="Текст предупреждения 7 2" xfId="1953"/>
    <cellStyle name="Текст предупреждения 8" xfId="1954"/>
    <cellStyle name="Текст предупреждения 8 2" xfId="1955"/>
    <cellStyle name="Текст предупреждения 9" xfId="1956"/>
    <cellStyle name="Текст предупреждения 9 2" xfId="1957"/>
    <cellStyle name="Текстовый" xfId="1958"/>
    <cellStyle name="Текстовый 2" xfId="1959"/>
    <cellStyle name="Текстовый 3" xfId="1960"/>
    <cellStyle name="Текстовый 4" xfId="1961"/>
    <cellStyle name="Текстовый 5" xfId="1962"/>
    <cellStyle name="Текстовый 6" xfId="1963"/>
    <cellStyle name="Текстовый 7" xfId="1964"/>
    <cellStyle name="Текстовый 8" xfId="1965"/>
    <cellStyle name="Текстовый 9" xfId="1966"/>
    <cellStyle name="Текстовый_1" xfId="1967"/>
    <cellStyle name="Тысячи [0]_22гк" xfId="1968"/>
    <cellStyle name="Тысячи_22гк" xfId="1969"/>
    <cellStyle name="ФИКСИРОВАННЫЙ" xfId="1970"/>
    <cellStyle name="ФИКСИРОВАННЫЙ 2" xfId="1971"/>
    <cellStyle name="ФИКСИРОВАННЫЙ 3" xfId="1972"/>
    <cellStyle name="ФИКСИРОВАННЫЙ 4" xfId="1973"/>
    <cellStyle name="ФИКСИРОВАННЫЙ 5" xfId="1974"/>
    <cellStyle name="ФИКСИРОВАННЫЙ 6" xfId="1975"/>
    <cellStyle name="ФИКСИРОВАННЫЙ 7" xfId="1976"/>
    <cellStyle name="ФИКСИРОВАННЫЙ 8" xfId="1977"/>
    <cellStyle name="ФИКСИРОВАННЫЙ 9" xfId="1978"/>
    <cellStyle name="ФИКСИРОВАННЫЙ_1" xfId="1979"/>
    <cellStyle name="Финансовый [0] 2" xfId="1980"/>
    <cellStyle name="Финансовый [0] 3" xfId="1981"/>
    <cellStyle name="Финансовый 10" xfId="1982"/>
    <cellStyle name="Финансовый 11" xfId="1983"/>
    <cellStyle name="Финансовый 12" xfId="1984"/>
    <cellStyle name="Финансовый 13" xfId="1985"/>
    <cellStyle name="Финансовый 14" xfId="1986"/>
    <cellStyle name="Финансовый 15" xfId="1987"/>
    <cellStyle name="Финансовый 2" xfId="1988"/>
    <cellStyle name="Финансовый 2 2" xfId="1989"/>
    <cellStyle name="Финансовый 2 2 2" xfId="1990"/>
    <cellStyle name="Финансовый 2 2 3" xfId="1991"/>
    <cellStyle name="Финансовый 2 2 3 2" xfId="1992"/>
    <cellStyle name="Финансовый 2 2 3 2 2" xfId="1993"/>
    <cellStyle name="Финансовый 2 2 3 3" xfId="2042"/>
    <cellStyle name="Финансовый 2 2 3 4" xfId="2043"/>
    <cellStyle name="Финансовый 2 2_INDEX.STATION.2012(v1.0)_" xfId="1994"/>
    <cellStyle name="Финансовый 2 3" xfId="1995"/>
    <cellStyle name="Финансовый 2 4" xfId="1996"/>
    <cellStyle name="Финансовый 2_46EE.2011(v1.0)" xfId="1997"/>
    <cellStyle name="Финансовый 3" xfId="1998"/>
    <cellStyle name="Финансовый 3 2" xfId="1999"/>
    <cellStyle name="Финансовый 3 2 2" xfId="2000"/>
    <cellStyle name="Финансовый 3 3" xfId="2001"/>
    <cellStyle name="Финансовый 3 4" xfId="2002"/>
    <cellStyle name="Финансовый 3_INDEX.STATION.2012(v1.0)_" xfId="2003"/>
    <cellStyle name="Финансовый 4" xfId="2004"/>
    <cellStyle name="Финансовый 4 2" xfId="2005"/>
    <cellStyle name="Финансовый 5" xfId="2006"/>
    <cellStyle name="Финансовый 6" xfId="2007"/>
    <cellStyle name="Финансовый 7" xfId="2008"/>
    <cellStyle name="Финансовый 8" xfId="2009"/>
    <cellStyle name="Финансовый 9" xfId="2010"/>
    <cellStyle name="Финансовый0[0]_FU_bal" xfId="2011"/>
    <cellStyle name="Формула" xfId="2012"/>
    <cellStyle name="Формула 2" xfId="2013"/>
    <cellStyle name="Формула_A РТ 2009 Рязаньэнерго" xfId="2014"/>
    <cellStyle name="ФормулаВБ" xfId="2015"/>
    <cellStyle name="ФормулаНаКонтроль" xfId="2016"/>
    <cellStyle name="Хороший 2" xfId="2017"/>
    <cellStyle name="Хороший 2 2" xfId="2018"/>
    <cellStyle name="Хороший 3" xfId="2019"/>
    <cellStyle name="Хороший 3 2" xfId="2020"/>
    <cellStyle name="Хороший 4" xfId="2021"/>
    <cellStyle name="Хороший 4 2" xfId="2022"/>
    <cellStyle name="Хороший 5" xfId="2023"/>
    <cellStyle name="Хороший 5 2" xfId="2024"/>
    <cellStyle name="Хороший 6" xfId="2025"/>
    <cellStyle name="Хороший 6 2" xfId="2026"/>
    <cellStyle name="Хороший 7" xfId="2027"/>
    <cellStyle name="Хороший 7 2" xfId="2028"/>
    <cellStyle name="Хороший 8" xfId="2029"/>
    <cellStyle name="Хороший 8 2" xfId="2030"/>
    <cellStyle name="Хороший 9" xfId="2031"/>
    <cellStyle name="Хороший 9 2" xfId="2032"/>
    <cellStyle name="Цена_продукта" xfId="2033"/>
    <cellStyle name="Цифры по центру с десятыми" xfId="2034"/>
    <cellStyle name="число" xfId="2035"/>
    <cellStyle name="Џђћ–…ќ’ќ›‰" xfId="2036"/>
    <cellStyle name="Шапка" xfId="2037"/>
    <cellStyle name="Шапка таблицы" xfId="2038"/>
    <cellStyle name="ШАУ" xfId="2039"/>
    <cellStyle name="標準_PL-CF sheet" xfId="2040"/>
    <cellStyle name="䁺_x0001_" xfId="2041"/>
  </cellStyles>
  <dxfs count="0"/>
  <tableStyles count="0" defaultTableStyle="TableStyleMedium9" defaultPivotStyle="PivotStyleLight16"/>
  <colors>
    <mruColors>
      <color rgb="FFCCFFFF"/>
      <color rgb="FF99FF99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69;&#1082;&#1086;&#1085;&#1086;&#1084;&#1080;&#1089;&#1090;\Desktop\9&#1084;&#1077;&#1089;.14\46%20&#1058;&#1045;\46TE.2011(v2.0)%20&#1103;&#1085;&#1074;&#1072;&#1088;&#1100;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41;&#1080;&#1079;&#1085;&#1077;&#1089;%20-&#1087;&#1083;&#1072;&#1085;%20&#1090;&#1077;&#1087;&#1083;&#1086;%202009\&#1058;&#1077;&#1087;&#1083;&#1086;%20&#1087;&#1088;&#1086;&#1077;&#1082;&#1090;%202009&#1075;&#1086;&#1076;%2027.03.08&#1075;.%20%20&#1054;&#1040;&#1054;%20&#1050;&#1058;&#1069;\&#1057;&#1088;&#1086;&#1082;%20&#1076;&#1086;%2012.03.08\&#1048;&#1085;&#1092;%20&#1076;&#1083;&#1103;%20&#1056;&#1069;&#1050;%20&#1076;&#1086;%2015.03.08&#1075;\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gkh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Documents%20and%20Settings\&#1040;&#1076;&#1084;&#1080;&#1085;&#1080;&#1089;&#1090;&#1088;&#1072;&#1090;&#1086;&#1088;\Local%20Settings\Temporary%20Internet%20Files\Content.IE5\CHMRGHYR\&#1052;&#1086;&#1085;&#1080;&#1090;&#1086;&#1088;&#1080;&#1088;&#1075;%20&#1087;&#1086;%20&#1042;&#1054;%20&#1085;&#1072;%202008%20&#1075;&#1086;&#1076;%20j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gkh\Documents%20and%20Settings\&#1050;&#1091;&#1076;&#1088;&#1103;&#1096;&#1086;&#1074;&#1072;_&#1047;&#1044;\&#1056;&#1072;&#1073;&#1086;&#1095;&#1080;&#1081;%20&#1089;&#1090;&#1086;&#1083;\&#1041;&#1080;&#1079;&#1085;&#1077;&#1089;%20-&#1087;&#1083;&#1072;&#1085;%20&#1090;&#1077;&#1087;&#1083;&#1086;%202009\&#1058;&#1077;&#1087;&#1083;&#1086;%20&#1087;&#1088;&#1086;&#1077;&#1082;&#1090;%202009&#1075;&#1086;&#1076;%2027.03.08&#1075;.%20%20&#1054;&#1040;&#1054;%20&#1050;&#1058;&#1069;\&#1057;&#1088;&#1086;&#1082;%20&#1076;&#1086;%2012.03.08\&#1048;&#1085;&#1092;%20&#1076;&#1083;&#1103;%20&#1056;&#1069;&#1050;%20&#1076;&#1086;%2015.03.08&#1075;\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&#1056;&#1072;&#1073;&#1086;&#1095;&#1072;&#1103;%20&#1087;&#1072;&#1087;&#1082;&#1072;%20(&#1053;&#1055;)\&#1055;&#1088;&#1080;&#1084;&#1077;&#1088;&#1099;%20&#1096;&#1072;&#1073;&#1083;&#1086;&#1085;&#1086;&#1074;%20(&#1060;&#1054;&#1058;,%20&#1048;&#1053;&#1042;,%20&#1046;&#1050;&#1059;)\&#1073;&#1072;&#1083;&#1072;&#1085;&#1089;&#1099;_2007\WARM.2007YEAR\WARM.BALANCE.2007YEAR%20ver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&#1050;&#1091;&#1076;&#1088;&#1103;&#1096;&#1086;&#1074;&#1072;_&#1047;&#1044;\&#1056;&#1072;&#1073;&#1086;&#1095;&#1080;&#1081;%20&#1089;&#1090;&#1086;&#1083;\&#1057;&#1088;&#1086;&#1082;%20&#1076;&#1086;%2012.03.08\&#1048;&#1085;&#1092;%20&#1076;&#1083;&#1103;%20&#1056;&#1069;&#1050;%20&#1076;&#1086;%2015.03.08&#1075;\Documents%20and%20Settings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64;&#1072;&#1073;&#1083;&#1086;&#1085;&#1099;\VODOOT.BALANCE.2007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92;&#1086;&#1088;&#1084;&#1072;&#1094;&#1080;&#1103;%20&#1076;&#1083;&#1103;%20&#1056;&#1069;&#1050;\Documents%20and%20Settings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64;&#1072;&#1073;&#1083;&#1086;&#1085;&#1099;\VODOOT.BALANCE.2007YEA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Documents%20and%20Settings\&#1040;&#1076;&#1084;&#1080;&#1085;&#1080;&#1089;&#1090;&#1088;&#1072;&#1090;&#1086;&#1088;\Local%20Settings\Temporary%20Internet%20Files\Content.IE5\CHMRGHYR\&#1052;&#1086;&#1085;&#1080;&#1090;&#1086;&#1088;&#1080;&#1088;&#1075;%20&#1087;&#1086;%20&#1042;&#1054;%20&#1085;&#1072;%202008%20&#1075;&#1086;&#1076;%20j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gkh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92;&#1086;&#1088;&#1084;&#1072;&#1094;&#1080;&#1103;%20&#1076;&#1083;&#1103;%20&#1056;&#1069;&#1050;\Documents%20and%20Settings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80;&#1085;&#1076;&#1077;&#1082;&#1089;-&#1087;&#1088;&#1077;&#1076;&#1083;&#1086;&#1078;&#1077;&#1085;&#1080;&#1077;%20%20&#1060;&#1057;&#1058;%202008\LIMIT.INDEX.2008&#1084;&#1072;&#1082;&#1089;&#1080;&#108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&#1056;&#1072;&#1089;&#1095;&#1077;&#1090;%20&#1090;&#1072;&#1088;&#1080;&#1092;&#1072;%20&#1090;&#1077;&#1087;&#1083;&#1086;&#1074;&#1086;&#1081;%20&#1101;&#1085;&#1077;&#1088;&#1075;&#1080;&#1080;%20&#1052;&#1059;&#1055;%20&#1054;&#1089;&#1089;&#1086;&#1088;&#1089;&#1082;&#1086;&#1077;%20&#1046;&#1050;&#1061;%202017%20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7;&#1088;&#1077;&#1095;&#1077;&#1085;&#1100;%20&#1096;&#1072;&#1073;&#1083;&#1086;&#1085;&#1086;&#1074;%20&#1060;&#1057;&#1058;%20&#1088;&#1077;&#1077;&#1089;&#1090;&#1088;\&#1044;&#1086;&#1087;&#1086;&#1083;&#1085;&#1077;&#1085;&#1080;&#1077;(&#1058;&#1057;,&#1042;&#1057;%20&#1080;%20&#1042;&#1054;)%20&#1056;&#1072;&#1089;&#1095;&#1105;&#1090;%20&#1090;&#1072;&#1088;&#1080;&#1092;&#1086;&#1074;\PR.PROG.VS.3.23(30.04.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gkh\&#1060;&#1054;&#1058;%20&#1057;&#1077;&#1085;&#1090;&#1103;&#1073;&#1088;&#1100;%202011\&#1057;&#1077;&#1085;&#1090;&#1103;&#1073;&#1088;&#1100;%202011\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esktop\&#1063;&#1091;&#1073;&#1072;&#1082;&#1086;&#1074;&#1072;\&#1056;&#1045;&#1043;&#1059;&#1051;&#1048;&#1056;&#1054;&#1042;&#1040;&#1053;&#1048;&#1045;\2019\&#1040;&#1054;%20&#1054;&#1057;&#1057;&#1054;&#1056;&#1040;\2014%20&#1052;&#1059;&#1055;%20&#1054;&#1089;&#1089;.&#1046;&#1050;&#1061;\&#1058;&#1072;&#1073;&#1077;&#1083;&#1100;&#1085;&#1099;&#1081;%20&#1091;&#1095;&#1077;&#1090;%202014&#1075;\&#1054;&#1041;&#1056;&#1040;&#1047;&#1062;&#1067;\&#1057;&#1042;&#1054;&#1044;%20&#1079;&#1072;%20&#1103;&#1085;&#1074;&#1072;&#1088;&#11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87;&#1072;&#1087;&#1082;&#1072;%20&#1087;&#1088;&#1080;&#1082;&#1072;&#1079;%2048\&#1050;&#1086;&#1087;&#1080;&#1103;%20INV%2048%20VS(v5%200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"/>
      <sheetName val="3.1"/>
      <sheetName val="Произвпрограмма"/>
      <sheetName val="прил 4.1. (отопл)"/>
      <sheetName val="прил 4.1. (ГВС м3)"/>
      <sheetName val="прил 4.1. (ГВС)"/>
      <sheetName val="прил 4.1. СВОД"/>
      <sheetName val="4.1"/>
      <sheetName val="4.2"/>
      <sheetName val="4.3"/>
      <sheetName val="4.4"/>
      <sheetName val="4.5"/>
      <sheetName val="Норм.зап."/>
      <sheetName val="4.6 смета"/>
      <sheetName val="4.7 ЭЭ"/>
      <sheetName val="1.12.1-ээ"/>
      <sheetName val="4.8"/>
      <sheetName val="1.12.1-вс"/>
      <sheetName val="вода заполн.подпитка"/>
      <sheetName val="вода хозбыт технолог"/>
      <sheetName val="сети"/>
      <sheetName val="Продувка, взрыхление, регенер"/>
      <sheetName val="4.9 ЗП"/>
      <sheetName val="расш.4.9"/>
      <sheetName val="Числ, Ткоэф Тепло"/>
      <sheetName val="Доплаты Тепло"/>
      <sheetName val="прил 4.9."/>
      <sheetName val="Отчисления 15"/>
      <sheetName val="Отчисления 14"/>
      <sheetName val="4.10"/>
      <sheetName val="4.11"/>
      <sheetName val="4.12"/>
      <sheetName val="4.13"/>
      <sheetName val="4.14"/>
      <sheetName val="4.15"/>
      <sheetName val="6.1"/>
      <sheetName val="6.2"/>
      <sheetName val="6.3"/>
      <sheetName val="1.17.1Прилож"/>
      <sheetName val="6.4"/>
      <sheetName val="6.5"/>
      <sheetName val="6.6"/>
      <sheetName val="6.7"/>
      <sheetName val="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0">
          <cell r="L10">
            <v>2.1520000000000001</v>
          </cell>
        </row>
        <row r="12">
          <cell r="D12">
            <v>3</v>
          </cell>
          <cell r="E12">
            <v>6.4000000000000012</v>
          </cell>
          <cell r="F12">
            <v>19.200000000000003</v>
          </cell>
        </row>
      </sheetData>
      <sheetData sheetId="19" refreshError="1">
        <row r="10">
          <cell r="J10">
            <v>0</v>
          </cell>
          <cell r="AH10">
            <v>312</v>
          </cell>
          <cell r="AM10">
            <v>38</v>
          </cell>
        </row>
        <row r="12">
          <cell r="AH12">
            <v>468</v>
          </cell>
          <cell r="AM12">
            <v>57</v>
          </cell>
        </row>
        <row r="13">
          <cell r="AH13">
            <v>156</v>
          </cell>
          <cell r="AM13">
            <v>13</v>
          </cell>
        </row>
        <row r="14">
          <cell r="J14">
            <v>0</v>
          </cell>
          <cell r="O14">
            <v>1</v>
          </cell>
          <cell r="S14">
            <v>106</v>
          </cell>
          <cell r="X14">
            <v>36</v>
          </cell>
          <cell r="AC14">
            <v>20</v>
          </cell>
          <cell r="AH14">
            <v>42</v>
          </cell>
          <cell r="AM14">
            <v>3</v>
          </cell>
        </row>
        <row r="15">
          <cell r="AH15">
            <v>312</v>
          </cell>
          <cell r="AM15">
            <v>32</v>
          </cell>
        </row>
      </sheetData>
      <sheetData sheetId="20" refreshError="1"/>
      <sheetData sheetId="21" refreshError="1">
        <row r="19">
          <cell r="E19">
            <v>18.2</v>
          </cell>
        </row>
        <row r="36">
          <cell r="E36">
            <v>5.9666666666666668</v>
          </cell>
        </row>
        <row r="40">
          <cell r="E40">
            <v>2.4000000000000004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  <sheetName val="29 км &quot;Аэропорт&quot;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view="pageBreakPreview" zoomScaleSheetLayoutView="100" workbookViewId="0">
      <pane xSplit="2" ySplit="7" topLeftCell="C38" activePane="bottomRight" state="frozen"/>
      <selection activeCell="D9" sqref="D9"/>
      <selection pane="topRight" activeCell="D9" sqref="D9"/>
      <selection pane="bottomLeft" activeCell="D9" sqref="D9"/>
      <selection pane="bottomRight" activeCell="B12" sqref="B12"/>
    </sheetView>
  </sheetViews>
  <sheetFormatPr defaultRowHeight="15" outlineLevelRow="1"/>
  <cols>
    <col min="1" max="1" width="7.42578125" style="6" customWidth="1"/>
    <col min="2" max="2" width="60" style="4" customWidth="1"/>
    <col min="3" max="3" width="14.140625" style="7" customWidth="1"/>
    <col min="4" max="4" width="18.28515625" style="6" customWidth="1"/>
    <col min="5" max="254" width="9.140625" style="6"/>
    <col min="255" max="255" width="7.42578125" style="6" customWidth="1"/>
    <col min="256" max="256" width="63.42578125" style="6" customWidth="1"/>
    <col min="257" max="257" width="15.5703125" style="6" customWidth="1"/>
    <col min="258" max="258" width="21.5703125" style="6" customWidth="1"/>
    <col min="259" max="510" width="9.140625" style="6"/>
    <col min="511" max="511" width="7.42578125" style="6" customWidth="1"/>
    <col min="512" max="512" width="63.42578125" style="6" customWidth="1"/>
    <col min="513" max="513" width="15.5703125" style="6" customWidth="1"/>
    <col min="514" max="514" width="21.5703125" style="6" customWidth="1"/>
    <col min="515" max="766" width="9.140625" style="6"/>
    <col min="767" max="767" width="7.42578125" style="6" customWidth="1"/>
    <col min="768" max="768" width="63.42578125" style="6" customWidth="1"/>
    <col min="769" max="769" width="15.5703125" style="6" customWidth="1"/>
    <col min="770" max="770" width="21.5703125" style="6" customWidth="1"/>
    <col min="771" max="1022" width="9.140625" style="6"/>
    <col min="1023" max="1023" width="7.42578125" style="6" customWidth="1"/>
    <col min="1024" max="1024" width="63.42578125" style="6" customWidth="1"/>
    <col min="1025" max="1025" width="15.5703125" style="6" customWidth="1"/>
    <col min="1026" max="1026" width="21.5703125" style="6" customWidth="1"/>
    <col min="1027" max="1278" width="9.140625" style="6"/>
    <col min="1279" max="1279" width="7.42578125" style="6" customWidth="1"/>
    <col min="1280" max="1280" width="63.42578125" style="6" customWidth="1"/>
    <col min="1281" max="1281" width="15.5703125" style="6" customWidth="1"/>
    <col min="1282" max="1282" width="21.5703125" style="6" customWidth="1"/>
    <col min="1283" max="1534" width="9.140625" style="6"/>
    <col min="1535" max="1535" width="7.42578125" style="6" customWidth="1"/>
    <col min="1536" max="1536" width="63.42578125" style="6" customWidth="1"/>
    <col min="1537" max="1537" width="15.5703125" style="6" customWidth="1"/>
    <col min="1538" max="1538" width="21.5703125" style="6" customWidth="1"/>
    <col min="1539" max="1790" width="9.140625" style="6"/>
    <col min="1791" max="1791" width="7.42578125" style="6" customWidth="1"/>
    <col min="1792" max="1792" width="63.42578125" style="6" customWidth="1"/>
    <col min="1793" max="1793" width="15.5703125" style="6" customWidth="1"/>
    <col min="1794" max="1794" width="21.5703125" style="6" customWidth="1"/>
    <col min="1795" max="2046" width="9.140625" style="6"/>
    <col min="2047" max="2047" width="7.42578125" style="6" customWidth="1"/>
    <col min="2048" max="2048" width="63.42578125" style="6" customWidth="1"/>
    <col min="2049" max="2049" width="15.5703125" style="6" customWidth="1"/>
    <col min="2050" max="2050" width="21.5703125" style="6" customWidth="1"/>
    <col min="2051" max="2302" width="9.140625" style="6"/>
    <col min="2303" max="2303" width="7.42578125" style="6" customWidth="1"/>
    <col min="2304" max="2304" width="63.42578125" style="6" customWidth="1"/>
    <col min="2305" max="2305" width="15.5703125" style="6" customWidth="1"/>
    <col min="2306" max="2306" width="21.5703125" style="6" customWidth="1"/>
    <col min="2307" max="2558" width="9.140625" style="6"/>
    <col min="2559" max="2559" width="7.42578125" style="6" customWidth="1"/>
    <col min="2560" max="2560" width="63.42578125" style="6" customWidth="1"/>
    <col min="2561" max="2561" width="15.5703125" style="6" customWidth="1"/>
    <col min="2562" max="2562" width="21.5703125" style="6" customWidth="1"/>
    <col min="2563" max="2814" width="9.140625" style="6"/>
    <col min="2815" max="2815" width="7.42578125" style="6" customWidth="1"/>
    <col min="2816" max="2816" width="63.42578125" style="6" customWidth="1"/>
    <col min="2817" max="2817" width="15.5703125" style="6" customWidth="1"/>
    <col min="2818" max="2818" width="21.5703125" style="6" customWidth="1"/>
    <col min="2819" max="3070" width="9.140625" style="6"/>
    <col min="3071" max="3071" width="7.42578125" style="6" customWidth="1"/>
    <col min="3072" max="3072" width="63.42578125" style="6" customWidth="1"/>
    <col min="3073" max="3073" width="15.5703125" style="6" customWidth="1"/>
    <col min="3074" max="3074" width="21.5703125" style="6" customWidth="1"/>
    <col min="3075" max="3326" width="9.140625" style="6"/>
    <col min="3327" max="3327" width="7.42578125" style="6" customWidth="1"/>
    <col min="3328" max="3328" width="63.42578125" style="6" customWidth="1"/>
    <col min="3329" max="3329" width="15.5703125" style="6" customWidth="1"/>
    <col min="3330" max="3330" width="21.5703125" style="6" customWidth="1"/>
    <col min="3331" max="3582" width="9.140625" style="6"/>
    <col min="3583" max="3583" width="7.42578125" style="6" customWidth="1"/>
    <col min="3584" max="3584" width="63.42578125" style="6" customWidth="1"/>
    <col min="3585" max="3585" width="15.5703125" style="6" customWidth="1"/>
    <col min="3586" max="3586" width="21.5703125" style="6" customWidth="1"/>
    <col min="3587" max="3838" width="9.140625" style="6"/>
    <col min="3839" max="3839" width="7.42578125" style="6" customWidth="1"/>
    <col min="3840" max="3840" width="63.42578125" style="6" customWidth="1"/>
    <col min="3841" max="3841" width="15.5703125" style="6" customWidth="1"/>
    <col min="3842" max="3842" width="21.5703125" style="6" customWidth="1"/>
    <col min="3843" max="4094" width="9.140625" style="6"/>
    <col min="4095" max="4095" width="7.42578125" style="6" customWidth="1"/>
    <col min="4096" max="4096" width="63.42578125" style="6" customWidth="1"/>
    <col min="4097" max="4097" width="15.5703125" style="6" customWidth="1"/>
    <col min="4098" max="4098" width="21.5703125" style="6" customWidth="1"/>
    <col min="4099" max="4350" width="9.140625" style="6"/>
    <col min="4351" max="4351" width="7.42578125" style="6" customWidth="1"/>
    <col min="4352" max="4352" width="63.42578125" style="6" customWidth="1"/>
    <col min="4353" max="4353" width="15.5703125" style="6" customWidth="1"/>
    <col min="4354" max="4354" width="21.5703125" style="6" customWidth="1"/>
    <col min="4355" max="4606" width="9.140625" style="6"/>
    <col min="4607" max="4607" width="7.42578125" style="6" customWidth="1"/>
    <col min="4608" max="4608" width="63.42578125" style="6" customWidth="1"/>
    <col min="4609" max="4609" width="15.5703125" style="6" customWidth="1"/>
    <col min="4610" max="4610" width="21.5703125" style="6" customWidth="1"/>
    <col min="4611" max="4862" width="9.140625" style="6"/>
    <col min="4863" max="4863" width="7.42578125" style="6" customWidth="1"/>
    <col min="4864" max="4864" width="63.42578125" style="6" customWidth="1"/>
    <col min="4865" max="4865" width="15.5703125" style="6" customWidth="1"/>
    <col min="4866" max="4866" width="21.5703125" style="6" customWidth="1"/>
    <col min="4867" max="5118" width="9.140625" style="6"/>
    <col min="5119" max="5119" width="7.42578125" style="6" customWidth="1"/>
    <col min="5120" max="5120" width="63.42578125" style="6" customWidth="1"/>
    <col min="5121" max="5121" width="15.5703125" style="6" customWidth="1"/>
    <col min="5122" max="5122" width="21.5703125" style="6" customWidth="1"/>
    <col min="5123" max="5374" width="9.140625" style="6"/>
    <col min="5375" max="5375" width="7.42578125" style="6" customWidth="1"/>
    <col min="5376" max="5376" width="63.42578125" style="6" customWidth="1"/>
    <col min="5377" max="5377" width="15.5703125" style="6" customWidth="1"/>
    <col min="5378" max="5378" width="21.5703125" style="6" customWidth="1"/>
    <col min="5379" max="5630" width="9.140625" style="6"/>
    <col min="5631" max="5631" width="7.42578125" style="6" customWidth="1"/>
    <col min="5632" max="5632" width="63.42578125" style="6" customWidth="1"/>
    <col min="5633" max="5633" width="15.5703125" style="6" customWidth="1"/>
    <col min="5634" max="5634" width="21.5703125" style="6" customWidth="1"/>
    <col min="5635" max="5886" width="9.140625" style="6"/>
    <col min="5887" max="5887" width="7.42578125" style="6" customWidth="1"/>
    <col min="5888" max="5888" width="63.42578125" style="6" customWidth="1"/>
    <col min="5889" max="5889" width="15.5703125" style="6" customWidth="1"/>
    <col min="5890" max="5890" width="21.5703125" style="6" customWidth="1"/>
    <col min="5891" max="6142" width="9.140625" style="6"/>
    <col min="6143" max="6143" width="7.42578125" style="6" customWidth="1"/>
    <col min="6144" max="6144" width="63.42578125" style="6" customWidth="1"/>
    <col min="6145" max="6145" width="15.5703125" style="6" customWidth="1"/>
    <col min="6146" max="6146" width="21.5703125" style="6" customWidth="1"/>
    <col min="6147" max="6398" width="9.140625" style="6"/>
    <col min="6399" max="6399" width="7.42578125" style="6" customWidth="1"/>
    <col min="6400" max="6400" width="63.42578125" style="6" customWidth="1"/>
    <col min="6401" max="6401" width="15.5703125" style="6" customWidth="1"/>
    <col min="6402" max="6402" width="21.5703125" style="6" customWidth="1"/>
    <col min="6403" max="6654" width="9.140625" style="6"/>
    <col min="6655" max="6655" width="7.42578125" style="6" customWidth="1"/>
    <col min="6656" max="6656" width="63.42578125" style="6" customWidth="1"/>
    <col min="6657" max="6657" width="15.5703125" style="6" customWidth="1"/>
    <col min="6658" max="6658" width="21.5703125" style="6" customWidth="1"/>
    <col min="6659" max="6910" width="9.140625" style="6"/>
    <col min="6911" max="6911" width="7.42578125" style="6" customWidth="1"/>
    <col min="6912" max="6912" width="63.42578125" style="6" customWidth="1"/>
    <col min="6913" max="6913" width="15.5703125" style="6" customWidth="1"/>
    <col min="6914" max="6914" width="21.5703125" style="6" customWidth="1"/>
    <col min="6915" max="7166" width="9.140625" style="6"/>
    <col min="7167" max="7167" width="7.42578125" style="6" customWidth="1"/>
    <col min="7168" max="7168" width="63.42578125" style="6" customWidth="1"/>
    <col min="7169" max="7169" width="15.5703125" style="6" customWidth="1"/>
    <col min="7170" max="7170" width="21.5703125" style="6" customWidth="1"/>
    <col min="7171" max="7422" width="9.140625" style="6"/>
    <col min="7423" max="7423" width="7.42578125" style="6" customWidth="1"/>
    <col min="7424" max="7424" width="63.42578125" style="6" customWidth="1"/>
    <col min="7425" max="7425" width="15.5703125" style="6" customWidth="1"/>
    <col min="7426" max="7426" width="21.5703125" style="6" customWidth="1"/>
    <col min="7427" max="7678" width="9.140625" style="6"/>
    <col min="7679" max="7679" width="7.42578125" style="6" customWidth="1"/>
    <col min="7680" max="7680" width="63.42578125" style="6" customWidth="1"/>
    <col min="7681" max="7681" width="15.5703125" style="6" customWidth="1"/>
    <col min="7682" max="7682" width="21.5703125" style="6" customWidth="1"/>
    <col min="7683" max="7934" width="9.140625" style="6"/>
    <col min="7935" max="7935" width="7.42578125" style="6" customWidth="1"/>
    <col min="7936" max="7936" width="63.42578125" style="6" customWidth="1"/>
    <col min="7937" max="7937" width="15.5703125" style="6" customWidth="1"/>
    <col min="7938" max="7938" width="21.5703125" style="6" customWidth="1"/>
    <col min="7939" max="8190" width="9.140625" style="6"/>
    <col min="8191" max="8191" width="7.42578125" style="6" customWidth="1"/>
    <col min="8192" max="8192" width="63.42578125" style="6" customWidth="1"/>
    <col min="8193" max="8193" width="15.5703125" style="6" customWidth="1"/>
    <col min="8194" max="8194" width="21.5703125" style="6" customWidth="1"/>
    <col min="8195" max="8446" width="9.140625" style="6"/>
    <col min="8447" max="8447" width="7.42578125" style="6" customWidth="1"/>
    <col min="8448" max="8448" width="63.42578125" style="6" customWidth="1"/>
    <col min="8449" max="8449" width="15.5703125" style="6" customWidth="1"/>
    <col min="8450" max="8450" width="21.5703125" style="6" customWidth="1"/>
    <col min="8451" max="8702" width="9.140625" style="6"/>
    <col min="8703" max="8703" width="7.42578125" style="6" customWidth="1"/>
    <col min="8704" max="8704" width="63.42578125" style="6" customWidth="1"/>
    <col min="8705" max="8705" width="15.5703125" style="6" customWidth="1"/>
    <col min="8706" max="8706" width="21.5703125" style="6" customWidth="1"/>
    <col min="8707" max="8958" width="9.140625" style="6"/>
    <col min="8959" max="8959" width="7.42578125" style="6" customWidth="1"/>
    <col min="8960" max="8960" width="63.42578125" style="6" customWidth="1"/>
    <col min="8961" max="8961" width="15.5703125" style="6" customWidth="1"/>
    <col min="8962" max="8962" width="21.5703125" style="6" customWidth="1"/>
    <col min="8963" max="9214" width="9.140625" style="6"/>
    <col min="9215" max="9215" width="7.42578125" style="6" customWidth="1"/>
    <col min="9216" max="9216" width="63.42578125" style="6" customWidth="1"/>
    <col min="9217" max="9217" width="15.5703125" style="6" customWidth="1"/>
    <col min="9218" max="9218" width="21.5703125" style="6" customWidth="1"/>
    <col min="9219" max="9470" width="9.140625" style="6"/>
    <col min="9471" max="9471" width="7.42578125" style="6" customWidth="1"/>
    <col min="9472" max="9472" width="63.42578125" style="6" customWidth="1"/>
    <col min="9473" max="9473" width="15.5703125" style="6" customWidth="1"/>
    <col min="9474" max="9474" width="21.5703125" style="6" customWidth="1"/>
    <col min="9475" max="9726" width="9.140625" style="6"/>
    <col min="9727" max="9727" width="7.42578125" style="6" customWidth="1"/>
    <col min="9728" max="9728" width="63.42578125" style="6" customWidth="1"/>
    <col min="9729" max="9729" width="15.5703125" style="6" customWidth="1"/>
    <col min="9730" max="9730" width="21.5703125" style="6" customWidth="1"/>
    <col min="9731" max="9982" width="9.140625" style="6"/>
    <col min="9983" max="9983" width="7.42578125" style="6" customWidth="1"/>
    <col min="9984" max="9984" width="63.42578125" style="6" customWidth="1"/>
    <col min="9985" max="9985" width="15.5703125" style="6" customWidth="1"/>
    <col min="9986" max="9986" width="21.5703125" style="6" customWidth="1"/>
    <col min="9987" max="10238" width="9.140625" style="6"/>
    <col min="10239" max="10239" width="7.42578125" style="6" customWidth="1"/>
    <col min="10240" max="10240" width="63.42578125" style="6" customWidth="1"/>
    <col min="10241" max="10241" width="15.5703125" style="6" customWidth="1"/>
    <col min="10242" max="10242" width="21.5703125" style="6" customWidth="1"/>
    <col min="10243" max="10494" width="9.140625" style="6"/>
    <col min="10495" max="10495" width="7.42578125" style="6" customWidth="1"/>
    <col min="10496" max="10496" width="63.42578125" style="6" customWidth="1"/>
    <col min="10497" max="10497" width="15.5703125" style="6" customWidth="1"/>
    <col min="10498" max="10498" width="21.5703125" style="6" customWidth="1"/>
    <col min="10499" max="10750" width="9.140625" style="6"/>
    <col min="10751" max="10751" width="7.42578125" style="6" customWidth="1"/>
    <col min="10752" max="10752" width="63.42578125" style="6" customWidth="1"/>
    <col min="10753" max="10753" width="15.5703125" style="6" customWidth="1"/>
    <col min="10754" max="10754" width="21.5703125" style="6" customWidth="1"/>
    <col min="10755" max="11006" width="9.140625" style="6"/>
    <col min="11007" max="11007" width="7.42578125" style="6" customWidth="1"/>
    <col min="11008" max="11008" width="63.42578125" style="6" customWidth="1"/>
    <col min="11009" max="11009" width="15.5703125" style="6" customWidth="1"/>
    <col min="11010" max="11010" width="21.5703125" style="6" customWidth="1"/>
    <col min="11011" max="11262" width="9.140625" style="6"/>
    <col min="11263" max="11263" width="7.42578125" style="6" customWidth="1"/>
    <col min="11264" max="11264" width="63.42578125" style="6" customWidth="1"/>
    <col min="11265" max="11265" width="15.5703125" style="6" customWidth="1"/>
    <col min="11266" max="11266" width="21.5703125" style="6" customWidth="1"/>
    <col min="11267" max="11518" width="9.140625" style="6"/>
    <col min="11519" max="11519" width="7.42578125" style="6" customWidth="1"/>
    <col min="11520" max="11520" width="63.42578125" style="6" customWidth="1"/>
    <col min="11521" max="11521" width="15.5703125" style="6" customWidth="1"/>
    <col min="11522" max="11522" width="21.5703125" style="6" customWidth="1"/>
    <col min="11523" max="11774" width="9.140625" style="6"/>
    <col min="11775" max="11775" width="7.42578125" style="6" customWidth="1"/>
    <col min="11776" max="11776" width="63.42578125" style="6" customWidth="1"/>
    <col min="11777" max="11777" width="15.5703125" style="6" customWidth="1"/>
    <col min="11778" max="11778" width="21.5703125" style="6" customWidth="1"/>
    <col min="11779" max="12030" width="9.140625" style="6"/>
    <col min="12031" max="12031" width="7.42578125" style="6" customWidth="1"/>
    <col min="12032" max="12032" width="63.42578125" style="6" customWidth="1"/>
    <col min="12033" max="12033" width="15.5703125" style="6" customWidth="1"/>
    <col min="12034" max="12034" width="21.5703125" style="6" customWidth="1"/>
    <col min="12035" max="12286" width="9.140625" style="6"/>
    <col min="12287" max="12287" width="7.42578125" style="6" customWidth="1"/>
    <col min="12288" max="12288" width="63.42578125" style="6" customWidth="1"/>
    <col min="12289" max="12289" width="15.5703125" style="6" customWidth="1"/>
    <col min="12290" max="12290" width="21.5703125" style="6" customWidth="1"/>
    <col min="12291" max="12542" width="9.140625" style="6"/>
    <col min="12543" max="12543" width="7.42578125" style="6" customWidth="1"/>
    <col min="12544" max="12544" width="63.42578125" style="6" customWidth="1"/>
    <col min="12545" max="12545" width="15.5703125" style="6" customWidth="1"/>
    <col min="12546" max="12546" width="21.5703125" style="6" customWidth="1"/>
    <col min="12547" max="12798" width="9.140625" style="6"/>
    <col min="12799" max="12799" width="7.42578125" style="6" customWidth="1"/>
    <col min="12800" max="12800" width="63.42578125" style="6" customWidth="1"/>
    <col min="12801" max="12801" width="15.5703125" style="6" customWidth="1"/>
    <col min="12802" max="12802" width="21.5703125" style="6" customWidth="1"/>
    <col min="12803" max="13054" width="9.140625" style="6"/>
    <col min="13055" max="13055" width="7.42578125" style="6" customWidth="1"/>
    <col min="13056" max="13056" width="63.42578125" style="6" customWidth="1"/>
    <col min="13057" max="13057" width="15.5703125" style="6" customWidth="1"/>
    <col min="13058" max="13058" width="21.5703125" style="6" customWidth="1"/>
    <col min="13059" max="13310" width="9.140625" style="6"/>
    <col min="13311" max="13311" width="7.42578125" style="6" customWidth="1"/>
    <col min="13312" max="13312" width="63.42578125" style="6" customWidth="1"/>
    <col min="13313" max="13313" width="15.5703125" style="6" customWidth="1"/>
    <col min="13314" max="13314" width="21.5703125" style="6" customWidth="1"/>
    <col min="13315" max="13566" width="9.140625" style="6"/>
    <col min="13567" max="13567" width="7.42578125" style="6" customWidth="1"/>
    <col min="13568" max="13568" width="63.42578125" style="6" customWidth="1"/>
    <col min="13569" max="13569" width="15.5703125" style="6" customWidth="1"/>
    <col min="13570" max="13570" width="21.5703125" style="6" customWidth="1"/>
    <col min="13571" max="13822" width="9.140625" style="6"/>
    <col min="13823" max="13823" width="7.42578125" style="6" customWidth="1"/>
    <col min="13824" max="13824" width="63.42578125" style="6" customWidth="1"/>
    <col min="13825" max="13825" width="15.5703125" style="6" customWidth="1"/>
    <col min="13826" max="13826" width="21.5703125" style="6" customWidth="1"/>
    <col min="13827" max="14078" width="9.140625" style="6"/>
    <col min="14079" max="14079" width="7.42578125" style="6" customWidth="1"/>
    <col min="14080" max="14080" width="63.42578125" style="6" customWidth="1"/>
    <col min="14081" max="14081" width="15.5703125" style="6" customWidth="1"/>
    <col min="14082" max="14082" width="21.5703125" style="6" customWidth="1"/>
    <col min="14083" max="14334" width="9.140625" style="6"/>
    <col min="14335" max="14335" width="7.42578125" style="6" customWidth="1"/>
    <col min="14336" max="14336" width="63.42578125" style="6" customWidth="1"/>
    <col min="14337" max="14337" width="15.5703125" style="6" customWidth="1"/>
    <col min="14338" max="14338" width="21.5703125" style="6" customWidth="1"/>
    <col min="14339" max="14590" width="9.140625" style="6"/>
    <col min="14591" max="14591" width="7.42578125" style="6" customWidth="1"/>
    <col min="14592" max="14592" width="63.42578125" style="6" customWidth="1"/>
    <col min="14593" max="14593" width="15.5703125" style="6" customWidth="1"/>
    <col min="14594" max="14594" width="21.5703125" style="6" customWidth="1"/>
    <col min="14595" max="14846" width="9.140625" style="6"/>
    <col min="14847" max="14847" width="7.42578125" style="6" customWidth="1"/>
    <col min="14848" max="14848" width="63.42578125" style="6" customWidth="1"/>
    <col min="14849" max="14849" width="15.5703125" style="6" customWidth="1"/>
    <col min="14850" max="14850" width="21.5703125" style="6" customWidth="1"/>
    <col min="14851" max="15102" width="9.140625" style="6"/>
    <col min="15103" max="15103" width="7.42578125" style="6" customWidth="1"/>
    <col min="15104" max="15104" width="63.42578125" style="6" customWidth="1"/>
    <col min="15105" max="15105" width="15.5703125" style="6" customWidth="1"/>
    <col min="15106" max="15106" width="21.5703125" style="6" customWidth="1"/>
    <col min="15107" max="15358" width="9.140625" style="6"/>
    <col min="15359" max="15359" width="7.42578125" style="6" customWidth="1"/>
    <col min="15360" max="15360" width="63.42578125" style="6" customWidth="1"/>
    <col min="15361" max="15361" width="15.5703125" style="6" customWidth="1"/>
    <col min="15362" max="15362" width="21.5703125" style="6" customWidth="1"/>
    <col min="15363" max="15614" width="9.140625" style="6"/>
    <col min="15615" max="15615" width="7.42578125" style="6" customWidth="1"/>
    <col min="15616" max="15616" width="63.42578125" style="6" customWidth="1"/>
    <col min="15617" max="15617" width="15.5703125" style="6" customWidth="1"/>
    <col min="15618" max="15618" width="21.5703125" style="6" customWidth="1"/>
    <col min="15619" max="15870" width="9.140625" style="6"/>
    <col min="15871" max="15871" width="7.42578125" style="6" customWidth="1"/>
    <col min="15872" max="15872" width="63.42578125" style="6" customWidth="1"/>
    <col min="15873" max="15873" width="15.5703125" style="6" customWidth="1"/>
    <col min="15874" max="15874" width="21.5703125" style="6" customWidth="1"/>
    <col min="15875" max="16126" width="9.140625" style="6"/>
    <col min="16127" max="16127" width="7.42578125" style="6" customWidth="1"/>
    <col min="16128" max="16128" width="63.42578125" style="6" customWidth="1"/>
    <col min="16129" max="16129" width="15.5703125" style="6" customWidth="1"/>
    <col min="16130" max="16130" width="21.5703125" style="6" customWidth="1"/>
    <col min="16131" max="16382" width="9.140625" style="6"/>
    <col min="16383" max="16384" width="9.140625" style="6" customWidth="1"/>
  </cols>
  <sheetData>
    <row r="1" spans="1:3" ht="15.75">
      <c r="A1" s="1" t="s">
        <v>460</v>
      </c>
      <c r="C1" s="5"/>
    </row>
    <row r="2" spans="1:3" ht="14.25" customHeight="1">
      <c r="A2" s="3" t="s">
        <v>474</v>
      </c>
    </row>
    <row r="3" spans="1:3" ht="16.5" hidden="1" customHeight="1"/>
    <row r="4" spans="1:3">
      <c r="A4" s="530" t="s">
        <v>389</v>
      </c>
      <c r="B4" s="530"/>
      <c r="C4" s="8"/>
    </row>
    <row r="5" spans="1:3">
      <c r="A5" s="9" t="s">
        <v>13</v>
      </c>
    </row>
    <row r="6" spans="1:3" ht="30" customHeight="1">
      <c r="A6" s="10" t="s">
        <v>14</v>
      </c>
      <c r="B6" s="11" t="s">
        <v>15</v>
      </c>
      <c r="C6" s="12" t="s">
        <v>16</v>
      </c>
    </row>
    <row r="7" spans="1:3" ht="0.75" customHeight="1">
      <c r="A7" s="13">
        <v>1</v>
      </c>
      <c r="B7" s="14" t="s">
        <v>17</v>
      </c>
      <c r="C7" s="15">
        <v>1</v>
      </c>
    </row>
    <row r="8" spans="1:3">
      <c r="A8" s="13">
        <v>1</v>
      </c>
      <c r="B8" s="439" t="s">
        <v>390</v>
      </c>
      <c r="C8" s="15" t="s">
        <v>56</v>
      </c>
    </row>
    <row r="9" spans="1:3">
      <c r="A9" s="13">
        <v>2</v>
      </c>
      <c r="B9" s="439" t="s">
        <v>391</v>
      </c>
      <c r="C9" s="15" t="s">
        <v>392</v>
      </c>
    </row>
    <row r="10" spans="1:3" ht="30">
      <c r="A10" s="13">
        <v>3</v>
      </c>
      <c r="B10" s="439" t="s">
        <v>477</v>
      </c>
      <c r="C10" s="15" t="s">
        <v>503</v>
      </c>
    </row>
    <row r="11" spans="1:3" ht="27.6" customHeight="1">
      <c r="A11" s="15" t="s">
        <v>18</v>
      </c>
      <c r="B11" s="14" t="s">
        <v>17</v>
      </c>
      <c r="C11" s="15" t="s">
        <v>373</v>
      </c>
    </row>
    <row r="12" spans="1:3" ht="19.149999999999999" customHeight="1">
      <c r="A12" s="461" t="s">
        <v>27</v>
      </c>
      <c r="B12" s="14" t="s">
        <v>482</v>
      </c>
      <c r="C12" s="15" t="s">
        <v>374</v>
      </c>
    </row>
    <row r="13" spans="1:3" ht="20.25" customHeight="1">
      <c r="A13" s="531" t="s">
        <v>28</v>
      </c>
      <c r="B13" s="14" t="s">
        <v>393</v>
      </c>
      <c r="C13" s="15" t="s">
        <v>504</v>
      </c>
    </row>
    <row r="14" spans="1:3" ht="22.5" hidden="1" customHeight="1">
      <c r="A14" s="532"/>
      <c r="B14" s="18"/>
      <c r="C14" s="15"/>
    </row>
    <row r="15" spans="1:3" ht="22.5" hidden="1" customHeight="1">
      <c r="A15" s="532"/>
      <c r="B15" s="18"/>
      <c r="C15" s="15"/>
    </row>
    <row r="16" spans="1:3" ht="29.25" hidden="1" customHeight="1">
      <c r="A16" s="533"/>
      <c r="B16" s="18"/>
      <c r="C16" s="15"/>
    </row>
    <row r="17" spans="1:8" ht="21.75" customHeight="1">
      <c r="A17" s="15" t="s">
        <v>448</v>
      </c>
      <c r="B17" s="14" t="s">
        <v>394</v>
      </c>
      <c r="C17" s="15" t="s">
        <v>420</v>
      </c>
    </row>
    <row r="18" spans="1:8" ht="18.600000000000001" customHeight="1">
      <c r="A18" s="15" t="s">
        <v>449</v>
      </c>
      <c r="B18" s="14" t="s">
        <v>395</v>
      </c>
      <c r="C18" s="15" t="s">
        <v>422</v>
      </c>
    </row>
    <row r="19" spans="1:8" ht="17.45" customHeight="1">
      <c r="A19" s="15" t="s">
        <v>373</v>
      </c>
      <c r="B19" s="14" t="s">
        <v>396</v>
      </c>
      <c r="C19" s="15" t="s">
        <v>424</v>
      </c>
      <c r="H19" s="6">
        <v>0</v>
      </c>
    </row>
    <row r="20" spans="1:8" ht="28.15" customHeight="1">
      <c r="A20" s="15" t="s">
        <v>374</v>
      </c>
      <c r="B20" s="14" t="s">
        <v>397</v>
      </c>
      <c r="C20" s="15" t="s">
        <v>451</v>
      </c>
    </row>
    <row r="21" spans="1:8" ht="16.899999999999999" customHeight="1">
      <c r="A21" s="15" t="s">
        <v>375</v>
      </c>
      <c r="B21" s="14" t="s">
        <v>398</v>
      </c>
      <c r="C21" s="15" t="s">
        <v>452</v>
      </c>
    </row>
    <row r="22" spans="1:8" ht="16.149999999999999" customHeight="1">
      <c r="A22" s="15" t="s">
        <v>376</v>
      </c>
      <c r="B22" s="14" t="s">
        <v>399</v>
      </c>
      <c r="C22" s="460" t="s">
        <v>425</v>
      </c>
    </row>
    <row r="23" spans="1:8" ht="16.149999999999999" customHeight="1">
      <c r="A23" s="15" t="s">
        <v>419</v>
      </c>
      <c r="B23" s="14" t="s">
        <v>421</v>
      </c>
      <c r="C23" s="15" t="s">
        <v>404</v>
      </c>
    </row>
    <row r="24" spans="1:8" ht="16.149999999999999" customHeight="1">
      <c r="A24" s="15" t="s">
        <v>450</v>
      </c>
      <c r="B24" s="14" t="s">
        <v>423</v>
      </c>
      <c r="C24" s="15" t="s">
        <v>453</v>
      </c>
    </row>
    <row r="25" spans="1:8">
      <c r="A25" s="15" t="s">
        <v>400</v>
      </c>
      <c r="B25" s="14" t="s">
        <v>401</v>
      </c>
      <c r="C25" s="15" t="s">
        <v>505</v>
      </c>
    </row>
    <row r="26" spans="1:8" ht="20.25" customHeight="1">
      <c r="A26" s="15" t="s">
        <v>420</v>
      </c>
      <c r="B26" s="14" t="s">
        <v>402</v>
      </c>
      <c r="C26" s="15" t="s">
        <v>498</v>
      </c>
    </row>
    <row r="27" spans="1:8" ht="20.25" hidden="1" customHeight="1">
      <c r="A27" s="15"/>
      <c r="B27" s="14"/>
      <c r="C27" s="15"/>
    </row>
    <row r="28" spans="1:8" ht="0.75" hidden="1" customHeight="1">
      <c r="A28" s="15"/>
      <c r="B28" s="14"/>
      <c r="C28" s="15"/>
    </row>
    <row r="29" spans="1:8" ht="23.25" customHeight="1">
      <c r="A29" s="15" t="s">
        <v>422</v>
      </c>
      <c r="B29" s="14" t="s">
        <v>403</v>
      </c>
      <c r="C29" s="15" t="s">
        <v>405</v>
      </c>
    </row>
    <row r="30" spans="1:8" ht="23.25" customHeight="1">
      <c r="A30" s="15"/>
      <c r="B30" s="14" t="s">
        <v>507</v>
      </c>
      <c r="C30" s="15" t="s">
        <v>456</v>
      </c>
    </row>
    <row r="31" spans="1:8" ht="23.25" customHeight="1">
      <c r="A31" s="15" t="s">
        <v>424</v>
      </c>
      <c r="B31" s="14" t="s">
        <v>426</v>
      </c>
      <c r="C31" s="15" t="s">
        <v>508</v>
      </c>
    </row>
    <row r="32" spans="1:8" ht="21" customHeight="1">
      <c r="A32" s="15" t="s">
        <v>451</v>
      </c>
      <c r="B32" s="14" t="s">
        <v>478</v>
      </c>
      <c r="C32" s="15" t="s">
        <v>509</v>
      </c>
    </row>
    <row r="33" spans="1:3" ht="21" customHeight="1">
      <c r="A33" s="15"/>
      <c r="B33" s="14" t="s">
        <v>511</v>
      </c>
      <c r="C33" s="15" t="s">
        <v>512</v>
      </c>
    </row>
    <row r="34" spans="1:3" ht="28.15" customHeight="1">
      <c r="A34" s="15" t="s">
        <v>452</v>
      </c>
      <c r="B34" s="14" t="s">
        <v>479</v>
      </c>
      <c r="C34" s="15" t="s">
        <v>513</v>
      </c>
    </row>
    <row r="35" spans="1:3" ht="20.25" customHeight="1">
      <c r="A35" s="15" t="s">
        <v>425</v>
      </c>
      <c r="B35" s="14" t="s">
        <v>406</v>
      </c>
      <c r="C35" s="15" t="s">
        <v>514</v>
      </c>
    </row>
    <row r="36" spans="1:3" ht="16.899999999999999" customHeight="1">
      <c r="A36" s="15" t="s">
        <v>404</v>
      </c>
      <c r="B36" s="14" t="s">
        <v>407</v>
      </c>
      <c r="C36" s="15" t="s">
        <v>510</v>
      </c>
    </row>
    <row r="37" spans="1:3" ht="14.45" customHeight="1">
      <c r="A37" s="15" t="s">
        <v>453</v>
      </c>
      <c r="B37" s="14" t="s">
        <v>416</v>
      </c>
      <c r="C37" s="15" t="s">
        <v>515</v>
      </c>
    </row>
    <row r="38" spans="1:3">
      <c r="A38" s="15" t="s">
        <v>454</v>
      </c>
      <c r="B38" s="14" t="s">
        <v>483</v>
      </c>
      <c r="C38" s="15" t="s">
        <v>516</v>
      </c>
    </row>
    <row r="39" spans="1:3" ht="30">
      <c r="A39" s="15"/>
      <c r="B39" s="14" t="s">
        <v>517</v>
      </c>
      <c r="C39" s="15" t="s">
        <v>518</v>
      </c>
    </row>
    <row r="40" spans="1:3">
      <c r="A40" s="15" t="s">
        <v>455</v>
      </c>
      <c r="B40" s="14" t="s">
        <v>429</v>
      </c>
      <c r="C40" s="15" t="s">
        <v>519</v>
      </c>
    </row>
    <row r="41" spans="1:3">
      <c r="A41" s="15" t="s">
        <v>498</v>
      </c>
      <c r="B41" s="14" t="s">
        <v>430</v>
      </c>
      <c r="C41" s="15" t="s">
        <v>520</v>
      </c>
    </row>
    <row r="42" spans="1:3">
      <c r="A42" s="15" t="s">
        <v>405</v>
      </c>
      <c r="B42" s="14" t="s">
        <v>443</v>
      </c>
      <c r="C42" s="15" t="s">
        <v>521</v>
      </c>
    </row>
    <row r="43" spans="1:3">
      <c r="A43" s="15" t="s">
        <v>456</v>
      </c>
      <c r="B43" s="14" t="s">
        <v>484</v>
      </c>
      <c r="C43" s="15" t="s">
        <v>522</v>
      </c>
    </row>
    <row r="44" spans="1:3">
      <c r="A44" s="15" t="s">
        <v>457</v>
      </c>
      <c r="B44" s="14" t="s">
        <v>485</v>
      </c>
      <c r="C44" s="15" t="s">
        <v>523</v>
      </c>
    </row>
    <row r="45" spans="1:3">
      <c r="A45" s="15" t="s">
        <v>458</v>
      </c>
      <c r="B45" s="14" t="s">
        <v>486</v>
      </c>
      <c r="C45" s="15" t="s">
        <v>524</v>
      </c>
    </row>
    <row r="46" spans="1:3">
      <c r="A46" s="15" t="s">
        <v>408</v>
      </c>
      <c r="B46" s="14" t="s">
        <v>487</v>
      </c>
      <c r="C46" s="15" t="s">
        <v>525</v>
      </c>
    </row>
    <row r="47" spans="1:3" ht="17.45" customHeight="1" outlineLevel="1">
      <c r="A47" s="15" t="s">
        <v>427</v>
      </c>
      <c r="B47" s="439" t="s">
        <v>409</v>
      </c>
      <c r="C47" s="15" t="s">
        <v>526</v>
      </c>
    </row>
    <row r="48" spans="1:3" outlineLevel="1">
      <c r="A48" s="15" t="s">
        <v>499</v>
      </c>
      <c r="B48" s="14" t="s">
        <v>502</v>
      </c>
      <c r="C48" s="15" t="s">
        <v>527</v>
      </c>
    </row>
    <row r="49" spans="1:3" outlineLevel="1">
      <c r="A49" s="15"/>
      <c r="B49" s="14" t="s">
        <v>528</v>
      </c>
      <c r="C49" s="15" t="s">
        <v>529</v>
      </c>
    </row>
    <row r="50" spans="1:3" ht="19.149999999999999" customHeight="1">
      <c r="A50" s="15" t="s">
        <v>500</v>
      </c>
      <c r="B50" s="19" t="s">
        <v>410</v>
      </c>
      <c r="C50" s="15" t="s">
        <v>530</v>
      </c>
    </row>
    <row r="51" spans="1:3" ht="21" customHeight="1">
      <c r="A51" s="15" t="s">
        <v>501</v>
      </c>
      <c r="B51" s="14" t="s">
        <v>411</v>
      </c>
      <c r="C51" s="15" t="s">
        <v>531</v>
      </c>
    </row>
    <row r="52" spans="1:3" ht="17.45" customHeight="1">
      <c r="A52" s="15" t="s">
        <v>459</v>
      </c>
      <c r="B52" s="14" t="s">
        <v>412</v>
      </c>
      <c r="C52" s="15" t="s">
        <v>532</v>
      </c>
    </row>
    <row r="53" spans="1:3" ht="19.149999999999999" customHeight="1">
      <c r="A53" s="15" t="s">
        <v>428</v>
      </c>
      <c r="B53" s="14" t="s">
        <v>413</v>
      </c>
      <c r="C53" s="15" t="s">
        <v>533</v>
      </c>
    </row>
    <row r="54" spans="1:3" ht="19.149999999999999" customHeight="1">
      <c r="A54" s="17">
        <v>38</v>
      </c>
      <c r="B54" s="20" t="s">
        <v>414</v>
      </c>
      <c r="C54" s="21" t="s">
        <v>534</v>
      </c>
    </row>
    <row r="55" spans="1:3" ht="21" customHeight="1">
      <c r="A55" s="13">
        <v>39</v>
      </c>
      <c r="B55" s="439" t="s">
        <v>488</v>
      </c>
      <c r="C55" s="15" t="s">
        <v>535</v>
      </c>
    </row>
    <row r="56" spans="1:3" ht="21" customHeight="1">
      <c r="A56" s="13">
        <v>40</v>
      </c>
      <c r="B56" s="439" t="s">
        <v>489</v>
      </c>
      <c r="C56" s="15" t="s">
        <v>536</v>
      </c>
    </row>
    <row r="57" spans="1:3" ht="21" customHeight="1">
      <c r="A57" s="13">
        <v>41</v>
      </c>
      <c r="B57" s="439" t="s">
        <v>490</v>
      </c>
      <c r="C57" s="15" t="s">
        <v>537</v>
      </c>
    </row>
    <row r="58" spans="1:3" ht="21" customHeight="1">
      <c r="A58" s="13">
        <v>42</v>
      </c>
      <c r="B58" s="439" t="s">
        <v>491</v>
      </c>
      <c r="C58" s="15" t="s">
        <v>538</v>
      </c>
    </row>
    <row r="59" spans="1:3" ht="20.45" customHeight="1">
      <c r="A59" s="15" t="s">
        <v>506</v>
      </c>
      <c r="B59" s="14" t="s">
        <v>492</v>
      </c>
      <c r="C59" s="15" t="s">
        <v>539</v>
      </c>
    </row>
    <row r="60" spans="1:3" ht="19.899999999999999" customHeight="1">
      <c r="A60" s="17">
        <v>44</v>
      </c>
      <c r="B60" s="20" t="s">
        <v>493</v>
      </c>
      <c r="C60" s="21" t="s">
        <v>540</v>
      </c>
    </row>
    <row r="61" spans="1:3" ht="20.25" customHeight="1">
      <c r="A61" s="17">
        <v>45</v>
      </c>
      <c r="B61" s="20" t="s">
        <v>415</v>
      </c>
      <c r="C61" s="21" t="s">
        <v>541</v>
      </c>
    </row>
    <row r="62" spans="1:3" ht="18" customHeight="1">
      <c r="A62" s="17">
        <v>46</v>
      </c>
      <c r="B62" s="20" t="s">
        <v>495</v>
      </c>
      <c r="C62" s="21" t="s">
        <v>542</v>
      </c>
    </row>
    <row r="63" spans="1:3" ht="18" customHeight="1">
      <c r="A63" s="17">
        <v>47</v>
      </c>
      <c r="B63" s="446" t="s">
        <v>446</v>
      </c>
      <c r="C63" s="17">
        <v>300</v>
      </c>
    </row>
    <row r="64" spans="1:3" ht="14.45" customHeight="1">
      <c r="A64" s="17">
        <v>48</v>
      </c>
      <c r="B64" s="446" t="s">
        <v>447</v>
      </c>
      <c r="C64" s="17">
        <v>301</v>
      </c>
    </row>
    <row r="65" spans="1:3" ht="20.25" customHeight="1">
      <c r="A65" s="17">
        <v>49</v>
      </c>
      <c r="B65" s="20" t="s">
        <v>494</v>
      </c>
      <c r="C65" s="17" t="s">
        <v>543</v>
      </c>
    </row>
    <row r="66" spans="1:3">
      <c r="A66" s="17">
        <v>50</v>
      </c>
      <c r="B66" s="20" t="s">
        <v>496</v>
      </c>
      <c r="C66" s="21" t="s">
        <v>544</v>
      </c>
    </row>
  </sheetData>
  <mergeCells count="2">
    <mergeCell ref="A4:B4"/>
    <mergeCell ref="A13:A16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3:L72"/>
  <sheetViews>
    <sheetView tabSelected="1" view="pageBreakPreview" zoomScale="90" zoomScaleNormal="80" zoomScaleSheetLayoutView="90" workbookViewId="0">
      <pane xSplit="2" ySplit="11" topLeftCell="C12" activePane="bottomRight" state="frozen"/>
      <selection activeCell="D9" sqref="D9"/>
      <selection pane="topRight" activeCell="D9" sqref="D9"/>
      <selection pane="bottomLeft" activeCell="D9" sqref="D9"/>
      <selection pane="bottomRight" activeCell="S17" sqref="S17"/>
    </sheetView>
  </sheetViews>
  <sheetFormatPr defaultColWidth="9.140625" defaultRowHeight="15.75" outlineLevelRow="1"/>
  <cols>
    <col min="1" max="1" width="6.85546875" style="1" customWidth="1"/>
    <col min="2" max="2" width="56.85546875" style="1" customWidth="1"/>
    <col min="3" max="3" width="11" style="1" customWidth="1"/>
    <col min="4" max="4" width="10.85546875" style="1" customWidth="1"/>
    <col min="5" max="5" width="16.140625" style="1" customWidth="1"/>
    <col min="6" max="6" width="14.5703125" style="1" customWidth="1"/>
    <col min="7" max="7" width="10.7109375" style="1" customWidth="1"/>
    <col min="8" max="8" width="11.42578125" style="1" customWidth="1"/>
    <col min="9" max="9" width="11.140625" style="1" customWidth="1"/>
    <col min="10" max="10" width="11.5703125" style="1" customWidth="1"/>
    <col min="11" max="11" width="10.85546875" style="1" customWidth="1"/>
    <col min="12" max="12" width="10.28515625" style="1" customWidth="1"/>
    <col min="13" max="16384" width="9.140625" style="1"/>
  </cols>
  <sheetData>
    <row r="3" spans="1:12" ht="0.75" customHeight="1"/>
    <row r="4" spans="1:12" ht="1.5" hidden="1" customHeight="1"/>
    <row r="5" spans="1:12" hidden="1"/>
    <row r="6" spans="1:12" hidden="1">
      <c r="A6" s="410"/>
    </row>
    <row r="7" spans="1:12" ht="15" customHeight="1" thickBot="1">
      <c r="A7" s="588" t="s">
        <v>559</v>
      </c>
      <c r="B7" s="588"/>
      <c r="C7" s="588"/>
    </row>
    <row r="8" spans="1:12" ht="16.5" hidden="1" thickBot="1">
      <c r="A8" s="410"/>
    </row>
    <row r="9" spans="1:12" ht="15.75" customHeight="1">
      <c r="A9" s="534" t="s">
        <v>348</v>
      </c>
      <c r="B9" s="534" t="s">
        <v>349</v>
      </c>
      <c r="C9" s="535" t="s">
        <v>553</v>
      </c>
      <c r="D9" s="560"/>
      <c r="E9" s="601" t="s">
        <v>556</v>
      </c>
      <c r="F9" s="602"/>
      <c r="G9" s="590" t="s">
        <v>548</v>
      </c>
      <c r="H9" s="603"/>
      <c r="I9" s="604"/>
      <c r="J9" s="600" t="s">
        <v>45</v>
      </c>
      <c r="K9" s="600"/>
      <c r="L9" s="600"/>
    </row>
    <row r="10" spans="1:12" ht="116.25" customHeight="1">
      <c r="A10" s="537"/>
      <c r="B10" s="537"/>
      <c r="C10" s="591" t="s">
        <v>551</v>
      </c>
      <c r="D10" s="592" t="s">
        <v>552</v>
      </c>
      <c r="E10" s="605" t="s">
        <v>548</v>
      </c>
      <c r="F10" s="605" t="s">
        <v>45</v>
      </c>
      <c r="G10" s="594" t="s">
        <v>557</v>
      </c>
      <c r="H10" s="595"/>
      <c r="I10" s="596"/>
      <c r="J10" s="597" t="s">
        <v>558</v>
      </c>
      <c r="K10" s="598"/>
      <c r="L10" s="599"/>
    </row>
    <row r="11" spans="1:12" s="38" customFormat="1">
      <c r="A11" s="536"/>
      <c r="B11" s="536"/>
      <c r="C11" s="536"/>
      <c r="D11" s="589"/>
      <c r="E11" s="606"/>
      <c r="F11" s="606"/>
      <c r="G11" s="499" t="s">
        <v>47</v>
      </c>
      <c r="H11" s="499" t="s">
        <v>549</v>
      </c>
      <c r="I11" s="499" t="s">
        <v>550</v>
      </c>
      <c r="J11" s="510" t="s">
        <v>47</v>
      </c>
      <c r="K11" s="510" t="s">
        <v>549</v>
      </c>
      <c r="L11" s="510" t="s">
        <v>550</v>
      </c>
    </row>
    <row r="12" spans="1:12" s="38" customFormat="1">
      <c r="A12" s="39">
        <v>1</v>
      </c>
      <c r="B12" s="39">
        <v>2</v>
      </c>
      <c r="C12" s="39">
        <v>3</v>
      </c>
      <c r="D12" s="497">
        <v>4</v>
      </c>
      <c r="E12" s="521">
        <v>5</v>
      </c>
      <c r="F12" s="521">
        <v>6</v>
      </c>
      <c r="G12" s="522">
        <v>7</v>
      </c>
      <c r="H12" s="522">
        <v>8</v>
      </c>
      <c r="I12" s="522">
        <v>9</v>
      </c>
      <c r="J12" s="523">
        <v>10</v>
      </c>
      <c r="K12" s="523">
        <v>11</v>
      </c>
      <c r="L12" s="523">
        <v>12</v>
      </c>
    </row>
    <row r="13" spans="1:12">
      <c r="A13" s="473">
        <v>1</v>
      </c>
      <c r="B13" s="411" t="s">
        <v>350</v>
      </c>
      <c r="C13" s="474">
        <v>171099.2</v>
      </c>
      <c r="D13" s="441">
        <v>39867.170000000006</v>
      </c>
      <c r="E13" s="488">
        <v>284442.93</v>
      </c>
      <c r="F13" s="488">
        <v>74457.51999999999</v>
      </c>
      <c r="G13" s="500">
        <v>315490.85206871259</v>
      </c>
      <c r="H13" s="500">
        <v>159204.47603435631</v>
      </c>
      <c r="I13" s="500">
        <v>156286.3760343563</v>
      </c>
      <c r="J13" s="511">
        <v>67386.841037599996</v>
      </c>
      <c r="K13" s="511">
        <v>33685.420518799998</v>
      </c>
      <c r="L13" s="511">
        <v>33701.420518799998</v>
      </c>
    </row>
    <row r="14" spans="1:12">
      <c r="A14" s="473">
        <v>2</v>
      </c>
      <c r="B14" s="411" t="s">
        <v>351</v>
      </c>
      <c r="C14" s="474">
        <v>51937.313391999996</v>
      </c>
      <c r="D14" s="441">
        <v>11440.8</v>
      </c>
      <c r="E14" s="488">
        <v>80923.400549643091</v>
      </c>
      <c r="F14" s="488">
        <v>17520.041709587837</v>
      </c>
      <c r="G14" s="500">
        <v>88287.853384751215</v>
      </c>
      <c r="H14" s="500">
        <v>44099.576002375608</v>
      </c>
      <c r="I14" s="500">
        <v>43789.815102375607</v>
      </c>
      <c r="J14" s="511">
        <v>18936.446993355199</v>
      </c>
      <c r="K14" s="511">
        <v>9468.2099966775986</v>
      </c>
      <c r="L14" s="511">
        <v>9468.2099966775986</v>
      </c>
    </row>
    <row r="15" spans="1:12" ht="29.25" customHeight="1">
      <c r="A15" s="473">
        <v>3</v>
      </c>
      <c r="B15" s="411" t="s">
        <v>352</v>
      </c>
      <c r="C15" s="474">
        <v>228865.1</v>
      </c>
      <c r="D15" s="475">
        <v>35625.799999999996</v>
      </c>
      <c r="E15" s="488">
        <v>247620.11652000001</v>
      </c>
      <c r="F15" s="488">
        <v>48187.6</v>
      </c>
      <c r="G15" s="500">
        <v>318099.50738000002</v>
      </c>
      <c r="H15" s="500">
        <v>170996.51364000002</v>
      </c>
      <c r="I15" s="500">
        <v>147102.99374000001</v>
      </c>
      <c r="J15" s="511">
        <v>57501.385600000001</v>
      </c>
      <c r="K15" s="511">
        <v>30347.12386</v>
      </c>
      <c r="L15" s="511">
        <v>27154.261740000002</v>
      </c>
    </row>
    <row r="16" spans="1:12">
      <c r="A16" s="473">
        <v>4</v>
      </c>
      <c r="B16" s="411" t="s">
        <v>546</v>
      </c>
      <c r="C16" s="411"/>
      <c r="D16" s="411"/>
      <c r="E16" s="489"/>
      <c r="F16" s="489"/>
      <c r="G16" s="501"/>
      <c r="H16" s="501"/>
      <c r="I16" s="501"/>
      <c r="J16" s="512">
        <v>2050</v>
      </c>
      <c r="K16" s="512">
        <v>1025</v>
      </c>
      <c r="L16" s="512">
        <v>1025</v>
      </c>
    </row>
    <row r="17" spans="1:12">
      <c r="A17" s="473">
        <v>5</v>
      </c>
      <c r="B17" s="411" t="s">
        <v>545</v>
      </c>
      <c r="C17" s="476">
        <v>0</v>
      </c>
      <c r="D17" s="441">
        <v>0</v>
      </c>
      <c r="E17" s="490">
        <v>12100</v>
      </c>
      <c r="F17" s="490">
        <v>1877</v>
      </c>
      <c r="G17" s="502">
        <v>12100</v>
      </c>
      <c r="H17" s="502">
        <v>6050</v>
      </c>
      <c r="I17" s="502">
        <v>6050</v>
      </c>
      <c r="J17" s="498">
        <v>1877</v>
      </c>
      <c r="K17" s="498">
        <v>938.5</v>
      </c>
      <c r="L17" s="498">
        <v>938.5</v>
      </c>
    </row>
    <row r="18" spans="1:12" ht="45">
      <c r="A18" s="473">
        <v>6</v>
      </c>
      <c r="B18" s="411" t="s">
        <v>353</v>
      </c>
      <c r="C18" s="477"/>
      <c r="D18" s="478"/>
      <c r="E18" s="491"/>
      <c r="F18" s="491"/>
      <c r="G18" s="503"/>
      <c r="H18" s="503"/>
      <c r="I18" s="503"/>
      <c r="J18" s="513"/>
      <c r="K18" s="513"/>
      <c r="L18" s="513"/>
    </row>
    <row r="19" spans="1:12" ht="54" customHeight="1">
      <c r="A19" s="473">
        <v>7</v>
      </c>
      <c r="B19" s="411" t="s">
        <v>547</v>
      </c>
      <c r="C19" s="476"/>
      <c r="D19" s="478"/>
      <c r="E19" s="491"/>
      <c r="F19" s="491"/>
      <c r="G19" s="503"/>
      <c r="H19" s="503"/>
      <c r="I19" s="503"/>
      <c r="J19" s="513"/>
      <c r="K19" s="513"/>
      <c r="L19" s="513"/>
    </row>
    <row r="20" spans="1:12" ht="45">
      <c r="A20" s="473">
        <v>8</v>
      </c>
      <c r="B20" s="411" t="s">
        <v>354</v>
      </c>
      <c r="C20" s="411">
        <v>0</v>
      </c>
      <c r="D20" s="440"/>
      <c r="E20" s="491"/>
      <c r="F20" s="491"/>
      <c r="G20" s="503"/>
      <c r="H20" s="503"/>
      <c r="I20" s="503"/>
      <c r="J20" s="513"/>
      <c r="K20" s="513"/>
      <c r="L20" s="513"/>
    </row>
    <row r="21" spans="1:12" ht="30">
      <c r="A21" s="473">
        <v>9</v>
      </c>
      <c r="B21" s="411" t="s">
        <v>355</v>
      </c>
      <c r="C21" s="411">
        <v>0</v>
      </c>
      <c r="D21" s="440"/>
      <c r="E21" s="491"/>
      <c r="F21" s="491"/>
      <c r="G21" s="503"/>
      <c r="H21" s="503"/>
      <c r="I21" s="503"/>
      <c r="J21" s="513"/>
      <c r="K21" s="513"/>
      <c r="L21" s="513"/>
    </row>
    <row r="22" spans="1:12" ht="111" customHeight="1">
      <c r="A22" s="473">
        <v>10</v>
      </c>
      <c r="B22" s="411" t="s">
        <v>356</v>
      </c>
      <c r="C22" s="411">
        <v>0</v>
      </c>
      <c r="D22" s="440"/>
      <c r="E22" s="491"/>
      <c r="F22" s="491"/>
      <c r="G22" s="503"/>
      <c r="H22" s="503"/>
      <c r="I22" s="503"/>
      <c r="J22" s="513"/>
      <c r="K22" s="513"/>
      <c r="L22" s="513"/>
    </row>
    <row r="23" spans="1:12" s="409" customFormat="1" ht="18.75">
      <c r="A23" s="471">
        <v>11</v>
      </c>
      <c r="B23" s="479" t="s">
        <v>357</v>
      </c>
      <c r="C23" s="476">
        <v>451901.61339199997</v>
      </c>
      <c r="D23" s="518">
        <v>86933.76999999999</v>
      </c>
      <c r="E23" s="519">
        <v>625086.44706964307</v>
      </c>
      <c r="F23" s="519">
        <v>142042.16170958782</v>
      </c>
      <c r="G23" s="504">
        <v>733978.21283346391</v>
      </c>
      <c r="H23" s="505">
        <v>380350.56567673193</v>
      </c>
      <c r="I23" s="505">
        <v>353229.18487673195</v>
      </c>
      <c r="J23" s="514">
        <v>147751.67363095519</v>
      </c>
      <c r="K23" s="514">
        <v>75464.254375477598</v>
      </c>
      <c r="L23" s="514">
        <v>72287.392255477607</v>
      </c>
    </row>
    <row r="24" spans="1:12" ht="23.25" customHeight="1">
      <c r="A24" s="473">
        <v>12</v>
      </c>
      <c r="B24" s="411" t="s">
        <v>358</v>
      </c>
      <c r="C24" s="411"/>
      <c r="D24" s="440"/>
      <c r="E24" s="491"/>
      <c r="F24" s="491"/>
      <c r="G24" s="503"/>
      <c r="H24" s="503"/>
      <c r="I24" s="503"/>
      <c r="J24" s="513"/>
      <c r="K24" s="513"/>
      <c r="L24" s="513"/>
    </row>
    <row r="25" spans="1:12" ht="28.5" customHeight="1" outlineLevel="1">
      <c r="A25" s="473"/>
      <c r="B25" s="411" t="s">
        <v>359</v>
      </c>
      <c r="C25" s="527">
        <v>447895.41339199996</v>
      </c>
      <c r="D25" s="527">
        <v>86611.069999999992</v>
      </c>
      <c r="E25" s="494">
        <v>619124.24706964311</v>
      </c>
      <c r="F25" s="494">
        <v>140428.66170958782</v>
      </c>
      <c r="G25" s="528">
        <v>728016.01283346396</v>
      </c>
      <c r="H25" s="528">
        <v>376773.26567673194</v>
      </c>
      <c r="I25" s="528">
        <v>350844.28487673192</v>
      </c>
      <c r="J25" s="529">
        <v>147365.67363095519</v>
      </c>
      <c r="K25" s="529">
        <v>75232.654375477592</v>
      </c>
      <c r="L25" s="529">
        <v>72132.992255477613</v>
      </c>
    </row>
    <row r="26" spans="1:12" ht="28.5" customHeight="1" outlineLevel="1">
      <c r="A26" s="473"/>
      <c r="B26" s="411" t="s">
        <v>360</v>
      </c>
      <c r="C26" s="474">
        <v>4006.2</v>
      </c>
      <c r="D26" s="474">
        <v>322.7</v>
      </c>
      <c r="E26" s="520">
        <v>5962.2</v>
      </c>
      <c r="F26" s="520">
        <v>1613.5</v>
      </c>
      <c r="G26" s="506">
        <v>5962.2000000000007</v>
      </c>
      <c r="H26" s="506">
        <v>3577.3</v>
      </c>
      <c r="I26" s="506">
        <v>2384.9</v>
      </c>
      <c r="J26" s="515">
        <v>386</v>
      </c>
      <c r="K26" s="515">
        <v>231.6</v>
      </c>
      <c r="L26" s="515">
        <v>154.4</v>
      </c>
    </row>
    <row r="27" spans="1:12" ht="28.5" customHeight="1" outlineLevel="1">
      <c r="A27" s="473"/>
      <c r="B27" s="411" t="s">
        <v>418</v>
      </c>
      <c r="C27" s="474"/>
      <c r="D27" s="474"/>
      <c r="E27" s="492"/>
      <c r="F27" s="492"/>
      <c r="G27" s="507"/>
      <c r="H27" s="507"/>
      <c r="I27" s="507"/>
      <c r="J27" s="516"/>
      <c r="K27" s="516"/>
      <c r="L27" s="516"/>
    </row>
    <row r="28" spans="1:12" s="412" customFormat="1" ht="24.75" customHeight="1" outlineLevel="1">
      <c r="A28" s="480"/>
      <c r="B28" s="468" t="s">
        <v>54</v>
      </c>
      <c r="C28" s="481">
        <v>35.236000000000004</v>
      </c>
      <c r="D28" s="482">
        <v>5.8529999999999998</v>
      </c>
      <c r="E28" s="495">
        <v>34.339132862417955</v>
      </c>
      <c r="F28" s="495">
        <v>5.5386652959999996</v>
      </c>
      <c r="G28" s="508">
        <v>34.339132862417955</v>
      </c>
      <c r="H28" s="508">
        <v>22.311439369316599</v>
      </c>
      <c r="I28" s="508">
        <v>12.027693493101353</v>
      </c>
      <c r="J28" s="516">
        <v>5.5386652959999996</v>
      </c>
      <c r="K28" s="516">
        <v>3.5651615260000002</v>
      </c>
      <c r="L28" s="516">
        <v>1.9735037699999998</v>
      </c>
    </row>
    <row r="29" spans="1:12" ht="33.75" customHeight="1" outlineLevel="1">
      <c r="A29" s="473"/>
      <c r="B29" s="483" t="s">
        <v>377</v>
      </c>
      <c r="C29" s="524">
        <v>12711.301322284025</v>
      </c>
      <c r="D29" s="524">
        <v>14797.722535451905</v>
      </c>
      <c r="E29" s="525">
        <v>18029.699513677471</v>
      </c>
      <c r="F29" s="525">
        <v>25354.242259593622</v>
      </c>
      <c r="G29" s="526">
        <v>21213.314143721542</v>
      </c>
      <c r="H29" s="526">
        <v>16896.653749519126</v>
      </c>
      <c r="I29" s="526">
        <v>29187.614822250584</v>
      </c>
      <c r="J29" s="472">
        <v>26597.377844323739</v>
      </c>
      <c r="K29" s="472">
        <v>21094.922018822879</v>
      </c>
      <c r="L29" s="472">
        <v>36537.625796112676</v>
      </c>
    </row>
    <row r="30" spans="1:12" ht="30" customHeight="1" outlineLevel="1" thickBot="1">
      <c r="A30" s="473"/>
      <c r="B30" s="483" t="s">
        <v>378</v>
      </c>
      <c r="C30" s="484"/>
      <c r="D30" s="440"/>
      <c r="E30" s="493"/>
      <c r="F30" s="493"/>
      <c r="G30" s="509"/>
      <c r="H30" s="509"/>
      <c r="I30" s="509"/>
      <c r="J30" s="517"/>
      <c r="K30" s="517"/>
      <c r="L30" s="517"/>
    </row>
    <row r="31" spans="1:12" ht="21" customHeight="1" outlineLevel="1">
      <c r="A31" s="485"/>
      <c r="B31" s="486"/>
      <c r="C31" s="487"/>
      <c r="D31" s="37"/>
      <c r="E31" s="37"/>
      <c r="F31" s="37"/>
      <c r="G31" s="37"/>
      <c r="H31" s="37"/>
      <c r="I31" s="37"/>
      <c r="J31" s="37"/>
      <c r="K31" s="37"/>
      <c r="L31" s="37"/>
    </row>
    <row r="32" spans="1:12" ht="16.5" customHeight="1">
      <c r="A32" s="408"/>
      <c r="B32" s="1" t="s">
        <v>555</v>
      </c>
      <c r="E32" s="1" t="s">
        <v>554</v>
      </c>
    </row>
    <row r="33" spans="1:3" hidden="1" outlineLevel="1">
      <c r="A33" s="587" t="s">
        <v>2</v>
      </c>
      <c r="B33" s="587"/>
      <c r="C33" s="587"/>
    </row>
    <row r="34" spans="1:3" hidden="1" outlineLevel="1">
      <c r="A34" s="587" t="s">
        <v>347</v>
      </c>
      <c r="B34" s="587"/>
      <c r="C34" s="587"/>
    </row>
    <row r="35" spans="1:3" hidden="1" outlineLevel="1">
      <c r="A35" s="587" t="s">
        <v>361</v>
      </c>
      <c r="B35" s="587"/>
      <c r="C35" s="587"/>
    </row>
    <row r="36" spans="1:3" hidden="1" outlineLevel="1">
      <c r="A36" s="593" t="s">
        <v>362</v>
      </c>
      <c r="B36" s="593"/>
      <c r="C36" s="593"/>
    </row>
    <row r="37" spans="1:3" hidden="1" outlineLevel="1">
      <c r="A37" s="587" t="s">
        <v>363</v>
      </c>
      <c r="B37" s="587"/>
      <c r="C37" s="587"/>
    </row>
    <row r="38" spans="1:3" hidden="1" outlineLevel="1">
      <c r="A38" s="587" t="s">
        <v>364</v>
      </c>
      <c r="B38" s="587"/>
      <c r="C38" s="587"/>
    </row>
    <row r="39" spans="1:3" hidden="1" outlineLevel="1">
      <c r="A39" s="593" t="s">
        <v>365</v>
      </c>
      <c r="B39" s="593"/>
      <c r="C39" s="593"/>
    </row>
    <row r="40" spans="1:3" hidden="1" outlineLevel="1">
      <c r="A40" s="587" t="s">
        <v>366</v>
      </c>
      <c r="B40" s="587"/>
      <c r="C40" s="587"/>
    </row>
    <row r="41" spans="1:3" hidden="1" outlineLevel="1">
      <c r="A41" s="587" t="s">
        <v>367</v>
      </c>
      <c r="B41" s="587"/>
      <c r="C41" s="587"/>
    </row>
    <row r="42" spans="1:3" hidden="1" outlineLevel="1">
      <c r="A42" s="587" t="s">
        <v>368</v>
      </c>
      <c r="B42" s="587"/>
      <c r="C42" s="587"/>
    </row>
    <row r="43" spans="1:3" hidden="1" outlineLevel="1">
      <c r="A43" s="593" t="s">
        <v>369</v>
      </c>
      <c r="B43" s="593"/>
      <c r="C43" s="593"/>
    </row>
    <row r="44" spans="1:3" hidden="1" outlineLevel="1">
      <c r="A44" s="587" t="s">
        <v>370</v>
      </c>
      <c r="B44" s="587"/>
      <c r="C44" s="587"/>
    </row>
    <row r="45" spans="1:3" hidden="1" collapsed="1">
      <c r="A45" s="408"/>
    </row>
    <row r="46" spans="1:3" hidden="1"/>
    <row r="48" spans="1:3">
      <c r="B48" s="2" t="s">
        <v>476</v>
      </c>
    </row>
    <row r="49" spans="3:9">
      <c r="C49" s="36"/>
    </row>
    <row r="50" spans="3:9">
      <c r="C50" s="442"/>
    </row>
    <row r="51" spans="3:9">
      <c r="C51" s="442"/>
    </row>
    <row r="52" spans="3:9">
      <c r="C52" s="442"/>
    </row>
    <row r="55" spans="3:9">
      <c r="C55" s="413"/>
    </row>
    <row r="58" spans="3:9">
      <c r="E58" s="470"/>
      <c r="F58" s="496"/>
      <c r="G58" s="470"/>
      <c r="H58" s="470"/>
      <c r="I58" s="470"/>
    </row>
    <row r="59" spans="3:9">
      <c r="E59" s="469"/>
      <c r="F59" s="469"/>
      <c r="G59" s="470"/>
      <c r="H59" s="470"/>
      <c r="I59" s="470"/>
    </row>
    <row r="60" spans="3:9">
      <c r="E60" s="469"/>
      <c r="F60" s="469"/>
      <c r="G60" s="470"/>
      <c r="H60" s="470"/>
      <c r="I60" s="470"/>
    </row>
    <row r="61" spans="3:9" ht="13.5" customHeight="1">
      <c r="E61" s="23"/>
      <c r="F61" s="23"/>
      <c r="G61" s="467"/>
      <c r="H61" s="467"/>
      <c r="I61" s="467"/>
    </row>
    <row r="62" spans="3:9" ht="27.75" customHeight="1">
      <c r="E62" s="23"/>
      <c r="F62" s="23"/>
      <c r="G62" s="463"/>
      <c r="H62" s="463"/>
      <c r="I62" s="463"/>
    </row>
    <row r="63" spans="3:9">
      <c r="E63" s="23"/>
      <c r="F63" s="23"/>
      <c r="G63" s="462"/>
      <c r="H63" s="462"/>
      <c r="I63" s="462"/>
    </row>
    <row r="64" spans="3:9">
      <c r="E64" s="23"/>
      <c r="F64" s="23"/>
      <c r="G64" s="462"/>
      <c r="H64" s="462"/>
      <c r="I64" s="462"/>
    </row>
    <row r="65" spans="5:9">
      <c r="E65" s="23"/>
      <c r="F65" s="23"/>
      <c r="G65" s="462"/>
      <c r="H65" s="462"/>
      <c r="I65" s="462"/>
    </row>
    <row r="66" spans="5:9">
      <c r="E66" s="23"/>
      <c r="F66" s="23"/>
      <c r="G66" s="462"/>
      <c r="H66" s="462"/>
      <c r="I66" s="462"/>
    </row>
    <row r="67" spans="5:9">
      <c r="E67" s="23"/>
      <c r="F67" s="23"/>
      <c r="G67" s="462"/>
      <c r="H67" s="462"/>
      <c r="I67" s="462"/>
    </row>
    <row r="68" spans="5:9">
      <c r="E68" s="23"/>
      <c r="F68" s="23"/>
      <c r="G68" s="462"/>
      <c r="H68" s="462"/>
      <c r="I68" s="462"/>
    </row>
    <row r="69" spans="5:9">
      <c r="E69" s="23"/>
      <c r="F69" s="23"/>
      <c r="G69" s="462"/>
      <c r="H69" s="462"/>
      <c r="I69" s="462"/>
    </row>
    <row r="70" spans="5:9">
      <c r="E70" s="23"/>
      <c r="F70" s="23"/>
      <c r="G70" s="462"/>
      <c r="H70" s="462"/>
      <c r="I70" s="462"/>
    </row>
    <row r="71" spans="5:9">
      <c r="E71" s="23"/>
      <c r="F71" s="23"/>
      <c r="G71" s="462"/>
      <c r="H71" s="462"/>
      <c r="I71" s="462"/>
    </row>
    <row r="72" spans="5:9">
      <c r="E72" s="23"/>
      <c r="F72" s="23"/>
      <c r="G72" s="462"/>
      <c r="H72" s="462"/>
      <c r="I72" s="462"/>
    </row>
  </sheetData>
  <mergeCells count="25">
    <mergeCell ref="G10:I10"/>
    <mergeCell ref="J10:L10"/>
    <mergeCell ref="J9:L9"/>
    <mergeCell ref="E9:F9"/>
    <mergeCell ref="G9:I9"/>
    <mergeCell ref="E10:E11"/>
    <mergeCell ref="F10:F11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7:C7"/>
    <mergeCell ref="C9:D9"/>
    <mergeCell ref="A9:A11"/>
    <mergeCell ref="B9:B11"/>
    <mergeCell ref="C10:C11"/>
    <mergeCell ref="D10:D11"/>
  </mergeCells>
  <hyperlinks>
    <hyperlink ref="A36" location="Par4135" display="Par4135"/>
    <hyperlink ref="A39" location="Par4145" display="Par4145"/>
    <hyperlink ref="A43" location="Par4208" display="Par4208"/>
  </hyperlinks>
  <printOptions horizontalCentered="1"/>
  <pageMargins left="0" right="0" top="0.39370078740157483" bottom="0.19685039370078741" header="0.11811023622047245" footer="0.11811023622047245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view="pageBreakPreview" zoomScaleSheetLayoutView="100" workbookViewId="0">
      <selection activeCell="A8" sqref="A8"/>
    </sheetView>
  </sheetViews>
  <sheetFormatPr defaultColWidth="9.140625" defaultRowHeight="15"/>
  <cols>
    <col min="1" max="1" width="102.85546875" style="414" customWidth="1"/>
    <col min="2" max="16384" width="9.140625" style="414"/>
  </cols>
  <sheetData>
    <row r="1" spans="1:4" ht="75.75" customHeight="1">
      <c r="A1" s="22" t="s">
        <v>497</v>
      </c>
    </row>
    <row r="2" spans="1:4" ht="39" customHeight="1"/>
    <row r="3" spans="1:4" ht="29.25" customHeight="1">
      <c r="A3" s="23"/>
    </row>
    <row r="4" spans="1:4" ht="163.5" customHeight="1">
      <c r="A4" s="24" t="s">
        <v>371</v>
      </c>
    </row>
    <row r="5" spans="1:4">
      <c r="A5" s="23"/>
    </row>
    <row r="6" spans="1:4" ht="21">
      <c r="A6" s="25"/>
    </row>
    <row r="7" spans="1:4" ht="37.5" customHeight="1"/>
    <row r="8" spans="1:4" ht="52.5" customHeight="1">
      <c r="A8" s="26" t="s">
        <v>466</v>
      </c>
    </row>
    <row r="10" spans="1:4">
      <c r="D10" s="414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O38"/>
  <sheetViews>
    <sheetView view="pageBreakPreview" zoomScale="80" zoomScaleNormal="80" zoomScaleSheetLayoutView="80" workbookViewId="0">
      <pane xSplit="2" ySplit="9" topLeftCell="C22" activePane="bottomRight" state="frozen"/>
      <selection activeCell="A24" sqref="A24"/>
      <selection pane="topRight" activeCell="A24" sqref="A24"/>
      <selection pane="bottomLeft" activeCell="A24" sqref="A24"/>
      <selection pane="bottomRight" activeCell="V34" sqref="V34"/>
    </sheetView>
  </sheetViews>
  <sheetFormatPr defaultColWidth="9.140625" defaultRowHeight="15"/>
  <cols>
    <col min="1" max="1" width="4.5703125" style="27" customWidth="1"/>
    <col min="2" max="2" width="18.140625" style="27" customWidth="1"/>
    <col min="3" max="3" width="7.7109375" style="27" customWidth="1"/>
    <col min="4" max="4" width="6.85546875" style="27" customWidth="1"/>
    <col min="5" max="5" width="7.28515625" style="27" customWidth="1"/>
    <col min="6" max="6" width="8.85546875" style="27" customWidth="1"/>
    <col min="7" max="7" width="9" style="27" customWidth="1"/>
    <col min="8" max="9" width="8.5703125" style="27" customWidth="1"/>
    <col min="10" max="10" width="9.5703125" style="27" customWidth="1"/>
    <col min="11" max="12" width="7.5703125" style="27" customWidth="1"/>
    <col min="13" max="13" width="8.42578125" style="27" customWidth="1"/>
    <col min="14" max="14" width="10" style="27" customWidth="1"/>
    <col min="15" max="15" width="8.85546875" style="27" customWidth="1"/>
    <col min="16" max="16" width="7" style="27" customWidth="1"/>
    <col min="17" max="17" width="8.140625" style="27" customWidth="1"/>
    <col min="18" max="18" width="6.85546875" style="27" customWidth="1"/>
    <col min="19" max="19" width="8.140625" style="27" customWidth="1"/>
    <col min="20" max="20" width="6.28515625" style="27" customWidth="1"/>
    <col min="21" max="21" width="8.28515625" style="27" customWidth="1"/>
    <col min="22" max="23" width="7.7109375" style="27" customWidth="1"/>
    <col min="24" max="24" width="8.28515625" style="27" customWidth="1"/>
    <col min="25" max="25" width="8.42578125" style="27" customWidth="1"/>
    <col min="26" max="26" width="10" style="27" customWidth="1"/>
    <col min="27" max="28" width="7.7109375" style="27" customWidth="1"/>
    <col min="29" max="29" width="7.85546875" style="27" customWidth="1"/>
    <col min="30" max="30" width="7" style="27" customWidth="1"/>
    <col min="31" max="34" width="7.85546875" style="27" customWidth="1"/>
    <col min="35" max="35" width="8" style="27" customWidth="1"/>
    <col min="36" max="36" width="9" style="27" customWidth="1"/>
    <col min="37" max="39" width="7.85546875" style="27" customWidth="1"/>
    <col min="40" max="40" width="9.5703125" style="27" customWidth="1"/>
    <col min="41" max="16384" width="9.140625" style="27"/>
  </cols>
  <sheetData>
    <row r="1" spans="1:41">
      <c r="A1" s="3" t="s">
        <v>462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1">
      <c r="A2" s="3" t="s">
        <v>464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1" ht="16.5">
      <c r="A4" s="540" t="s">
        <v>465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0"/>
      <c r="AE4" s="540"/>
      <c r="AF4" s="540"/>
      <c r="AG4" s="540"/>
      <c r="AH4" s="540"/>
      <c r="AI4" s="540"/>
      <c r="AJ4" s="540"/>
      <c r="AK4" s="540"/>
      <c r="AL4" s="540"/>
      <c r="AM4" s="540"/>
      <c r="AN4" s="540"/>
    </row>
    <row r="5" spans="1:41" ht="15.75">
      <c r="A5" s="415"/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5"/>
      <c r="AN5" s="415"/>
    </row>
    <row r="6" spans="1:41" ht="15" customHeight="1">
      <c r="A6" s="541" t="s">
        <v>55</v>
      </c>
      <c r="B6" s="541" t="s">
        <v>66</v>
      </c>
      <c r="C6" s="541" t="s">
        <v>49</v>
      </c>
      <c r="D6" s="541" t="s">
        <v>109</v>
      </c>
      <c r="E6" s="541"/>
      <c r="F6" s="541"/>
      <c r="G6" s="541"/>
      <c r="H6" s="541"/>
      <c r="I6" s="541"/>
      <c r="J6" s="541"/>
      <c r="K6" s="541" t="s">
        <v>110</v>
      </c>
      <c r="L6" s="541"/>
      <c r="M6" s="541"/>
      <c r="N6" s="541"/>
      <c r="O6" s="541"/>
      <c r="P6" s="541" t="s">
        <v>111</v>
      </c>
      <c r="Q6" s="541"/>
      <c r="R6" s="541"/>
      <c r="S6" s="541"/>
      <c r="T6" s="541" t="s">
        <v>112</v>
      </c>
      <c r="U6" s="541"/>
      <c r="V6" s="541"/>
      <c r="W6" s="541"/>
      <c r="X6" s="541"/>
      <c r="Y6" s="541" t="s">
        <v>113</v>
      </c>
      <c r="Z6" s="541"/>
      <c r="AA6" s="541"/>
      <c r="AB6" s="541"/>
      <c r="AC6" s="541"/>
      <c r="AD6" s="541" t="s">
        <v>114</v>
      </c>
      <c r="AE6" s="541"/>
      <c r="AF6" s="541"/>
      <c r="AG6" s="541"/>
      <c r="AH6" s="541"/>
      <c r="AI6" s="541" t="s">
        <v>115</v>
      </c>
      <c r="AJ6" s="541"/>
      <c r="AK6" s="541"/>
      <c r="AL6" s="541"/>
      <c r="AM6" s="541"/>
      <c r="AN6" s="541" t="s">
        <v>88</v>
      </c>
    </row>
    <row r="7" spans="1:41" ht="99.75" customHeight="1">
      <c r="A7" s="541"/>
      <c r="B7" s="541"/>
      <c r="C7" s="541"/>
      <c r="D7" s="417" t="s">
        <v>69</v>
      </c>
      <c r="E7" s="417" t="s">
        <v>70</v>
      </c>
      <c r="F7" s="417" t="s">
        <v>71</v>
      </c>
      <c r="G7" s="416" t="s">
        <v>116</v>
      </c>
      <c r="H7" s="416" t="s">
        <v>117</v>
      </c>
      <c r="I7" s="416" t="s">
        <v>118</v>
      </c>
      <c r="J7" s="416" t="s">
        <v>1</v>
      </c>
      <c r="K7" s="416" t="s">
        <v>119</v>
      </c>
      <c r="L7" s="416" t="s">
        <v>120</v>
      </c>
      <c r="M7" s="416" t="s">
        <v>121</v>
      </c>
      <c r="N7" s="416" t="s">
        <v>122</v>
      </c>
      <c r="O7" s="416" t="s">
        <v>1</v>
      </c>
      <c r="P7" s="416" t="s">
        <v>123</v>
      </c>
      <c r="Q7" s="416" t="s">
        <v>124</v>
      </c>
      <c r="R7" s="416" t="s">
        <v>125</v>
      </c>
      <c r="S7" s="416" t="s">
        <v>1</v>
      </c>
      <c r="T7" s="416" t="s">
        <v>123</v>
      </c>
      <c r="U7" s="416" t="s">
        <v>126</v>
      </c>
      <c r="V7" s="416" t="s">
        <v>125</v>
      </c>
      <c r="W7" s="416" t="s">
        <v>127</v>
      </c>
      <c r="X7" s="416" t="s">
        <v>1</v>
      </c>
      <c r="Y7" s="416" t="s">
        <v>128</v>
      </c>
      <c r="Z7" s="416" t="s">
        <v>129</v>
      </c>
      <c r="AA7" s="416" t="s">
        <v>125</v>
      </c>
      <c r="AB7" s="416" t="s">
        <v>130</v>
      </c>
      <c r="AC7" s="416" t="s">
        <v>1</v>
      </c>
      <c r="AD7" s="416" t="s">
        <v>123</v>
      </c>
      <c r="AE7" s="416" t="s">
        <v>126</v>
      </c>
      <c r="AF7" s="416" t="s">
        <v>125</v>
      </c>
      <c r="AG7" s="416" t="s">
        <v>127</v>
      </c>
      <c r="AH7" s="416" t="s">
        <v>1</v>
      </c>
      <c r="AI7" s="416" t="s">
        <v>128</v>
      </c>
      <c r="AJ7" s="416" t="s">
        <v>129</v>
      </c>
      <c r="AK7" s="416" t="s">
        <v>125</v>
      </c>
      <c r="AL7" s="416" t="s">
        <v>130</v>
      </c>
      <c r="AM7" s="416" t="s">
        <v>1</v>
      </c>
      <c r="AN7" s="541"/>
    </row>
    <row r="8" spans="1:41" s="50" customFormat="1" ht="25.5">
      <c r="A8" s="541"/>
      <c r="B8" s="541"/>
      <c r="C8" s="44"/>
      <c r="D8" s="44" t="s">
        <v>90</v>
      </c>
      <c r="E8" s="44" t="s">
        <v>67</v>
      </c>
      <c r="F8" s="44" t="s">
        <v>67</v>
      </c>
      <c r="G8" s="44" t="s">
        <v>100</v>
      </c>
      <c r="H8" s="44" t="s">
        <v>96</v>
      </c>
      <c r="I8" s="44"/>
      <c r="J8" s="44" t="s">
        <v>95</v>
      </c>
      <c r="K8" s="44" t="s">
        <v>50</v>
      </c>
      <c r="L8" s="44" t="s">
        <v>9</v>
      </c>
      <c r="M8" s="44" t="s">
        <v>50</v>
      </c>
      <c r="N8" s="44" t="s">
        <v>131</v>
      </c>
      <c r="O8" s="44" t="s">
        <v>96</v>
      </c>
      <c r="P8" s="44" t="s">
        <v>90</v>
      </c>
      <c r="Q8" s="44" t="s">
        <v>96</v>
      </c>
      <c r="R8" s="44"/>
      <c r="S8" s="44" t="s">
        <v>96</v>
      </c>
      <c r="T8" s="44" t="s">
        <v>90</v>
      </c>
      <c r="U8" s="44" t="s">
        <v>96</v>
      </c>
      <c r="V8" s="44"/>
      <c r="W8" s="44"/>
      <c r="X8" s="44" t="s">
        <v>100</v>
      </c>
      <c r="Y8" s="44" t="s">
        <v>90</v>
      </c>
      <c r="Z8" s="44" t="s">
        <v>100</v>
      </c>
      <c r="AA8" s="44"/>
      <c r="AB8" s="44"/>
      <c r="AC8" s="44" t="s">
        <v>100</v>
      </c>
      <c r="AD8" s="44" t="s">
        <v>90</v>
      </c>
      <c r="AE8" s="44" t="s">
        <v>96</v>
      </c>
      <c r="AF8" s="44"/>
      <c r="AG8" s="44"/>
      <c r="AH8" s="44" t="s">
        <v>100</v>
      </c>
      <c r="AI8" s="44" t="s">
        <v>90</v>
      </c>
      <c r="AJ8" s="44" t="s">
        <v>100</v>
      </c>
      <c r="AK8" s="44"/>
      <c r="AL8" s="44"/>
      <c r="AM8" s="44" t="s">
        <v>100</v>
      </c>
      <c r="AN8" s="44" t="s">
        <v>100</v>
      </c>
    </row>
    <row r="9" spans="1:41" s="68" customFormat="1" ht="48" customHeight="1">
      <c r="A9" s="51">
        <v>1</v>
      </c>
      <c r="B9" s="51">
        <v>2</v>
      </c>
      <c r="C9" s="51">
        <v>3</v>
      </c>
      <c r="D9" s="51">
        <v>4</v>
      </c>
      <c r="E9" s="51">
        <v>5</v>
      </c>
      <c r="F9" s="51">
        <v>6</v>
      </c>
      <c r="G9" s="51">
        <v>7</v>
      </c>
      <c r="H9" s="51">
        <v>8</v>
      </c>
      <c r="I9" s="51">
        <v>9</v>
      </c>
      <c r="J9" s="51" t="s">
        <v>132</v>
      </c>
      <c r="K9" s="51">
        <v>11</v>
      </c>
      <c r="L9" s="51">
        <v>12</v>
      </c>
      <c r="M9" s="51" t="s">
        <v>133</v>
      </c>
      <c r="N9" s="51">
        <v>14</v>
      </c>
      <c r="O9" s="51" t="s">
        <v>134</v>
      </c>
      <c r="P9" s="51">
        <v>16</v>
      </c>
      <c r="Q9" s="51">
        <v>17</v>
      </c>
      <c r="R9" s="51">
        <v>18</v>
      </c>
      <c r="S9" s="51" t="s">
        <v>135</v>
      </c>
      <c r="T9" s="51">
        <v>20</v>
      </c>
      <c r="U9" s="51">
        <v>21</v>
      </c>
      <c r="V9" s="51">
        <v>22</v>
      </c>
      <c r="W9" s="51">
        <v>23</v>
      </c>
      <c r="X9" s="51" t="s">
        <v>136</v>
      </c>
      <c r="Y9" s="51">
        <v>25</v>
      </c>
      <c r="Z9" s="51">
        <v>26</v>
      </c>
      <c r="AA9" s="51">
        <v>27</v>
      </c>
      <c r="AB9" s="51">
        <v>28</v>
      </c>
      <c r="AC9" s="51" t="s">
        <v>137</v>
      </c>
      <c r="AD9" s="51">
        <v>29</v>
      </c>
      <c r="AE9" s="51">
        <v>30</v>
      </c>
      <c r="AF9" s="51">
        <v>31</v>
      </c>
      <c r="AG9" s="51">
        <v>32</v>
      </c>
      <c r="AH9" s="51" t="s">
        <v>138</v>
      </c>
      <c r="AI9" s="51">
        <v>34</v>
      </c>
      <c r="AJ9" s="51">
        <v>35</v>
      </c>
      <c r="AK9" s="51">
        <v>36</v>
      </c>
      <c r="AL9" s="51">
        <v>37</v>
      </c>
      <c r="AM9" s="51" t="s">
        <v>139</v>
      </c>
      <c r="AN9" s="51" t="s">
        <v>140</v>
      </c>
    </row>
    <row r="10" spans="1:41" ht="29.25" customHeight="1">
      <c r="A10" s="29">
        <v>1</v>
      </c>
      <c r="B10" s="40" t="s">
        <v>141</v>
      </c>
      <c r="C10" s="40" t="s">
        <v>10</v>
      </c>
      <c r="D10" s="53"/>
      <c r="E10" s="54"/>
      <c r="F10" s="57"/>
      <c r="G10" s="53"/>
      <c r="H10" s="53"/>
      <c r="I10" s="53">
        <v>289</v>
      </c>
      <c r="J10" s="56">
        <f>(G10+H10)*I10</f>
        <v>0</v>
      </c>
      <c r="K10" s="56">
        <v>3535</v>
      </c>
      <c r="L10" s="53">
        <v>19.260000000000002</v>
      </c>
      <c r="M10" s="53">
        <f>ROUND((K10*L10/100),0)</f>
        <v>681</v>
      </c>
      <c r="N10" s="53">
        <v>0.2</v>
      </c>
      <c r="O10" s="53">
        <f>ROUND((M10*N10),0)</f>
        <v>136</v>
      </c>
      <c r="P10" s="53">
        <v>1</v>
      </c>
      <c r="Q10" s="53">
        <f>ROUND((12*24/1000),2)</f>
        <v>0.28999999999999998</v>
      </c>
      <c r="R10" s="53">
        <v>365</v>
      </c>
      <c r="S10" s="53">
        <v>106</v>
      </c>
      <c r="T10" s="53">
        <v>2</v>
      </c>
      <c r="U10" s="53">
        <v>0.23</v>
      </c>
      <c r="V10" s="53">
        <v>290</v>
      </c>
      <c r="W10" s="53">
        <v>2</v>
      </c>
      <c r="X10" s="53">
        <f>ROUND((T10*U10*V10*W10),0)</f>
        <v>267</v>
      </c>
      <c r="Y10" s="53">
        <v>6</v>
      </c>
      <c r="Z10" s="53">
        <f>14/1000</f>
        <v>1.4E-2</v>
      </c>
      <c r="AA10" s="53">
        <v>365</v>
      </c>
      <c r="AB10" s="53">
        <v>2</v>
      </c>
      <c r="AC10" s="53">
        <f>ROUND((Y10*Z10*AA10*AB10),0)</f>
        <v>61</v>
      </c>
      <c r="AD10" s="53">
        <f>T10</f>
        <v>2</v>
      </c>
      <c r="AE10" s="53">
        <v>0.27</v>
      </c>
      <c r="AF10" s="53">
        <v>289</v>
      </c>
      <c r="AG10" s="53">
        <f>W10</f>
        <v>2</v>
      </c>
      <c r="AH10" s="53">
        <f>ROUND((AD10*AE10*AF10*AG10),0)</f>
        <v>312</v>
      </c>
      <c r="AI10" s="53">
        <f>Y10</f>
        <v>6</v>
      </c>
      <c r="AJ10" s="53">
        <f>11/1000</f>
        <v>1.0999999999999999E-2</v>
      </c>
      <c r="AK10" s="53">
        <v>289</v>
      </c>
      <c r="AL10" s="53">
        <v>2</v>
      </c>
      <c r="AM10" s="53">
        <f>ROUND((AI10*AJ10*AK10*AL10),0)</f>
        <v>38</v>
      </c>
      <c r="AN10" s="56">
        <f>J10+O10+S10+X10+AC10+AH10+AM10</f>
        <v>920</v>
      </c>
      <c r="AO10" s="46"/>
    </row>
    <row r="11" spans="1:41" ht="29.25" hidden="1" customHeight="1">
      <c r="A11" s="29"/>
      <c r="B11" s="40"/>
      <c r="C11" s="40"/>
      <c r="D11" s="53"/>
      <c r="E11" s="54"/>
      <c r="F11" s="57"/>
      <c r="G11" s="53"/>
      <c r="H11" s="53"/>
      <c r="I11" s="53">
        <v>290</v>
      </c>
      <c r="J11" s="56"/>
      <c r="K11" s="56" t="e">
        <f>'[25]1.12.1-вс'!E11</f>
        <v>#REF!</v>
      </c>
      <c r="L11" s="53">
        <v>13</v>
      </c>
      <c r="M11" s="53"/>
      <c r="N11" s="53"/>
      <c r="O11" s="53"/>
      <c r="P11" s="53"/>
      <c r="Q11" s="53"/>
      <c r="R11" s="53"/>
      <c r="S11" s="53">
        <v>106</v>
      </c>
      <c r="T11" s="53"/>
      <c r="U11" s="53"/>
      <c r="V11" s="53">
        <v>290</v>
      </c>
      <c r="W11" s="53"/>
      <c r="X11" s="53"/>
      <c r="Y11" s="53"/>
      <c r="Z11" s="53"/>
      <c r="AA11" s="53"/>
      <c r="AB11" s="53"/>
      <c r="AC11" s="53"/>
      <c r="AD11" s="53"/>
      <c r="AE11" s="53"/>
      <c r="AF11" s="53">
        <v>290</v>
      </c>
      <c r="AG11" s="53"/>
      <c r="AH11" s="53"/>
      <c r="AI11" s="53"/>
      <c r="AJ11" s="53"/>
      <c r="AK11" s="53">
        <v>290</v>
      </c>
      <c r="AL11" s="53"/>
      <c r="AM11" s="53"/>
      <c r="AN11" s="56"/>
      <c r="AO11" s="46"/>
    </row>
    <row r="12" spans="1:41" ht="30.75" customHeight="1">
      <c r="A12" s="29">
        <v>2</v>
      </c>
      <c r="B12" s="40" t="s">
        <v>142</v>
      </c>
      <c r="C12" s="40" t="s">
        <v>10</v>
      </c>
      <c r="D12" s="53">
        <f>'[25]вода заполн.подпитка'!D12</f>
        <v>3</v>
      </c>
      <c r="E12" s="54">
        <f>'[25]вода заполн.подпитка'!E12</f>
        <v>6.4000000000000012</v>
      </c>
      <c r="F12" s="57">
        <f>'[25]вода заполн.подпитка'!F12</f>
        <v>19.200000000000003</v>
      </c>
      <c r="G12" s="54">
        <f>'[25]Продувка, взрыхление, регенер'!E19</f>
        <v>18.2</v>
      </c>
      <c r="H12" s="54">
        <f>'[25]Продувка, взрыхление, регенер'!E36+'[25]Продувка, взрыхление, регенер'!E40</f>
        <v>8.3666666666666671</v>
      </c>
      <c r="I12" s="53">
        <v>289</v>
      </c>
      <c r="J12" s="56">
        <f>(G12+H12)*I12</f>
        <v>7677.7666666666664</v>
      </c>
      <c r="K12" s="56">
        <v>10461</v>
      </c>
      <c r="L12" s="53">
        <v>19.260000000000002</v>
      </c>
      <c r="M12" s="53">
        <f>ROUND((K12*L12/100),0)</f>
        <v>2015</v>
      </c>
      <c r="N12" s="53">
        <v>0.2</v>
      </c>
      <c r="O12" s="53">
        <f>ROUND((M12*N12),0)</f>
        <v>403</v>
      </c>
      <c r="P12" s="53">
        <v>2</v>
      </c>
      <c r="Q12" s="53">
        <f>ROUND((12*24/1000),2)</f>
        <v>0.28999999999999998</v>
      </c>
      <c r="R12" s="53">
        <v>365</v>
      </c>
      <c r="S12" s="53">
        <v>212</v>
      </c>
      <c r="T12" s="53">
        <v>3</v>
      </c>
      <c r="U12" s="53">
        <v>0.23</v>
      </c>
      <c r="V12" s="53">
        <v>290</v>
      </c>
      <c r="W12" s="53">
        <v>2</v>
      </c>
      <c r="X12" s="53">
        <f>ROUND((T12*U12*V12*W12),0)</f>
        <v>400</v>
      </c>
      <c r="Y12" s="53">
        <v>9</v>
      </c>
      <c r="Z12" s="53">
        <f>14/1000</f>
        <v>1.4E-2</v>
      </c>
      <c r="AA12" s="53">
        <v>365</v>
      </c>
      <c r="AB12" s="53">
        <v>2</v>
      </c>
      <c r="AC12" s="53">
        <f>ROUND((Y12*Z12*AA12*AB12),0)</f>
        <v>92</v>
      </c>
      <c r="AD12" s="53">
        <f>T12</f>
        <v>3</v>
      </c>
      <c r="AE12" s="53">
        <v>0.27</v>
      </c>
      <c r="AF12" s="53">
        <v>289</v>
      </c>
      <c r="AG12" s="53">
        <f>W12</f>
        <v>2</v>
      </c>
      <c r="AH12" s="53">
        <f>ROUND((AD12*AE12*AF12*AG12),0)</f>
        <v>468</v>
      </c>
      <c r="AI12" s="53">
        <f>Y12</f>
        <v>9</v>
      </c>
      <c r="AJ12" s="53">
        <f>11/1000</f>
        <v>1.0999999999999999E-2</v>
      </c>
      <c r="AK12" s="53">
        <v>289</v>
      </c>
      <c r="AL12" s="53">
        <v>2</v>
      </c>
      <c r="AM12" s="53">
        <f>ROUND((AI12*AJ12*AK12*AL12),0)</f>
        <v>57</v>
      </c>
      <c r="AN12" s="56">
        <f>J12+O12+S12+X12+AC12+AH12+AM12</f>
        <v>9309.7666666666664</v>
      </c>
      <c r="AO12" s="46"/>
    </row>
    <row r="13" spans="1:41" ht="29.25" customHeight="1">
      <c r="A13" s="29">
        <v>3</v>
      </c>
      <c r="B13" s="40" t="s">
        <v>143</v>
      </c>
      <c r="C13" s="40" t="s">
        <v>10</v>
      </c>
      <c r="D13" s="53"/>
      <c r="E13" s="54"/>
      <c r="F13" s="57"/>
      <c r="G13" s="53"/>
      <c r="H13" s="53"/>
      <c r="I13" s="53">
        <v>289</v>
      </c>
      <c r="J13" s="56">
        <f>(G13+H13)*I13</f>
        <v>0</v>
      </c>
      <c r="K13" s="56">
        <v>829</v>
      </c>
      <c r="L13" s="53">
        <v>19.260000000000002</v>
      </c>
      <c r="M13" s="53">
        <f>ROUND((K13*L13/100),0)</f>
        <v>160</v>
      </c>
      <c r="N13" s="53">
        <v>0.2</v>
      </c>
      <c r="O13" s="53">
        <f>ROUND((M13*N13),0)</f>
        <v>32</v>
      </c>
      <c r="P13" s="53">
        <v>1</v>
      </c>
      <c r="Q13" s="53">
        <f>ROUND((12*24/1000),2)</f>
        <v>0.28999999999999998</v>
      </c>
      <c r="R13" s="53">
        <v>365</v>
      </c>
      <c r="S13" s="53">
        <v>106</v>
      </c>
      <c r="T13" s="53">
        <v>1</v>
      </c>
      <c r="U13" s="53">
        <v>0.23</v>
      </c>
      <c r="V13" s="53">
        <v>290</v>
      </c>
      <c r="W13" s="53">
        <v>2</v>
      </c>
      <c r="X13" s="53">
        <f>ROUND((T13*U13*V13*W13),0)</f>
        <v>133</v>
      </c>
      <c r="Y13" s="53">
        <v>2</v>
      </c>
      <c r="Z13" s="53">
        <f>14/1000</f>
        <v>1.4E-2</v>
      </c>
      <c r="AA13" s="53">
        <v>365</v>
      </c>
      <c r="AB13" s="53">
        <v>2</v>
      </c>
      <c r="AC13" s="53">
        <f>ROUND((Y13*Z13*AA13*AB13),0)</f>
        <v>20</v>
      </c>
      <c r="AD13" s="53">
        <f>T13</f>
        <v>1</v>
      </c>
      <c r="AE13" s="53">
        <v>0.27</v>
      </c>
      <c r="AF13" s="53">
        <v>289</v>
      </c>
      <c r="AG13" s="53">
        <f>W13</f>
        <v>2</v>
      </c>
      <c r="AH13" s="53">
        <f>ROUND((AD13*AE13*AF13*AG13),0)</f>
        <v>156</v>
      </c>
      <c r="AI13" s="53">
        <f>Y13</f>
        <v>2</v>
      </c>
      <c r="AJ13" s="53">
        <f>11/1000</f>
        <v>1.0999999999999999E-2</v>
      </c>
      <c r="AK13" s="53">
        <v>289</v>
      </c>
      <c r="AL13" s="53">
        <v>2</v>
      </c>
      <c r="AM13" s="53">
        <f>ROUND((AI13*AJ13*AK13*AL13),0)</f>
        <v>13</v>
      </c>
      <c r="AN13" s="56">
        <f>J13+O13+S13+X13+AC13+AH13+AM13</f>
        <v>460</v>
      </c>
      <c r="AO13" s="46"/>
    </row>
    <row r="14" spans="1:41" ht="29.25" customHeight="1">
      <c r="A14" s="29">
        <v>4</v>
      </c>
      <c r="B14" s="40" t="s">
        <v>144</v>
      </c>
      <c r="C14" s="40" t="s">
        <v>10</v>
      </c>
      <c r="D14" s="53"/>
      <c r="E14" s="54"/>
      <c r="F14" s="57"/>
      <c r="G14" s="53"/>
      <c r="H14" s="53"/>
      <c r="I14" s="53">
        <v>78</v>
      </c>
      <c r="J14" s="56">
        <f>(G14+H14)*I14</f>
        <v>0</v>
      </c>
      <c r="K14" s="56">
        <v>17</v>
      </c>
      <c r="L14" s="53">
        <v>19.260000000000002</v>
      </c>
      <c r="M14" s="53">
        <f>ROUND((K14*L14/100),0)</f>
        <v>3</v>
      </c>
      <c r="N14" s="53">
        <v>0.2</v>
      </c>
      <c r="O14" s="53">
        <f>ROUND((M14*N14),0)</f>
        <v>1</v>
      </c>
      <c r="P14" s="53">
        <v>1</v>
      </c>
      <c r="Q14" s="53">
        <f>ROUND((12*24/1000),2)</f>
        <v>0.28999999999999998</v>
      </c>
      <c r="R14" s="53">
        <v>365</v>
      </c>
      <c r="S14" s="53">
        <v>106</v>
      </c>
      <c r="T14" s="53">
        <v>1</v>
      </c>
      <c r="U14" s="53">
        <v>0.23</v>
      </c>
      <c r="V14" s="53">
        <v>78</v>
      </c>
      <c r="W14" s="53">
        <v>2</v>
      </c>
      <c r="X14" s="53">
        <f>ROUND((T14*U14*V14*W14),0)</f>
        <v>36</v>
      </c>
      <c r="Y14" s="53">
        <v>2</v>
      </c>
      <c r="Z14" s="53">
        <f>14/1000</f>
        <v>1.4E-2</v>
      </c>
      <c r="AA14" s="53">
        <v>365</v>
      </c>
      <c r="AB14" s="53">
        <v>2</v>
      </c>
      <c r="AC14" s="53">
        <f>ROUND((Y14*Z14*AA14*AB14),0)</f>
        <v>20</v>
      </c>
      <c r="AD14" s="53">
        <f>T14</f>
        <v>1</v>
      </c>
      <c r="AE14" s="53">
        <v>0.27</v>
      </c>
      <c r="AF14" s="53">
        <v>78</v>
      </c>
      <c r="AG14" s="53">
        <f>W14</f>
        <v>2</v>
      </c>
      <c r="AH14" s="53">
        <f>ROUND((AD14*AE14*AF14*AG14),0)</f>
        <v>42</v>
      </c>
      <c r="AI14" s="53">
        <f>Y14</f>
        <v>2</v>
      </c>
      <c r="AJ14" s="53">
        <f>11/1000</f>
        <v>1.0999999999999999E-2</v>
      </c>
      <c r="AK14" s="53">
        <v>78</v>
      </c>
      <c r="AL14" s="53">
        <v>2</v>
      </c>
      <c r="AM14" s="53">
        <f>ROUND((AI14*AJ14*AK14*AL14),0)</f>
        <v>3</v>
      </c>
      <c r="AN14" s="56">
        <f>J14+O14+S14+X14+AC14+AH14+AM14</f>
        <v>208</v>
      </c>
      <c r="AO14" s="46"/>
    </row>
    <row r="15" spans="1:41" ht="27" customHeight="1">
      <c r="A15" s="29">
        <v>5</v>
      </c>
      <c r="B15" s="40" t="s">
        <v>61</v>
      </c>
      <c r="C15" s="40" t="s">
        <v>10</v>
      </c>
      <c r="D15" s="53"/>
      <c r="E15" s="54"/>
      <c r="F15" s="57"/>
      <c r="G15" s="53"/>
      <c r="H15" s="53"/>
      <c r="I15" s="53">
        <v>289</v>
      </c>
      <c r="J15" s="56">
        <f>(G15+H15)*I15</f>
        <v>0</v>
      </c>
      <c r="K15" s="56">
        <v>2490</v>
      </c>
      <c r="L15" s="53">
        <v>19.260000000000002</v>
      </c>
      <c r="M15" s="53">
        <f>ROUND((K15*L15/100),0)</f>
        <v>480</v>
      </c>
      <c r="N15" s="53">
        <v>0.2</v>
      </c>
      <c r="O15" s="53">
        <f>ROUND((M15*N15),0)</f>
        <v>96</v>
      </c>
      <c r="P15" s="53">
        <v>1</v>
      </c>
      <c r="Q15" s="53">
        <f>ROUND((12*24/1000),2)</f>
        <v>0.28999999999999998</v>
      </c>
      <c r="R15" s="53">
        <v>365</v>
      </c>
      <c r="S15" s="53">
        <v>106</v>
      </c>
      <c r="T15" s="53">
        <v>2</v>
      </c>
      <c r="U15" s="53">
        <v>0.23</v>
      </c>
      <c r="V15" s="53">
        <v>290</v>
      </c>
      <c r="W15" s="53">
        <v>2</v>
      </c>
      <c r="X15" s="53">
        <f>ROUND((T15*U15*V15*W15),0)</f>
        <v>267</v>
      </c>
      <c r="Y15" s="53">
        <v>5</v>
      </c>
      <c r="Z15" s="53">
        <f>14/1000</f>
        <v>1.4E-2</v>
      </c>
      <c r="AA15" s="53">
        <v>365</v>
      </c>
      <c r="AB15" s="53">
        <v>2</v>
      </c>
      <c r="AC15" s="53">
        <f>ROUND((Y15*Z15*AA15*AB15),0)</f>
        <v>51</v>
      </c>
      <c r="AD15" s="53">
        <f>T15</f>
        <v>2</v>
      </c>
      <c r="AE15" s="53">
        <v>0.27</v>
      </c>
      <c r="AF15" s="53">
        <v>289</v>
      </c>
      <c r="AG15" s="53">
        <f>W15</f>
        <v>2</v>
      </c>
      <c r="AH15" s="53">
        <f>ROUND((AD15*AE15*AF15*AG15),0)</f>
        <v>312</v>
      </c>
      <c r="AI15" s="53">
        <f>Y15</f>
        <v>5</v>
      </c>
      <c r="AJ15" s="53">
        <f>11/1000</f>
        <v>1.0999999999999999E-2</v>
      </c>
      <c r="AK15" s="53">
        <v>289</v>
      </c>
      <c r="AL15" s="53">
        <v>2</v>
      </c>
      <c r="AM15" s="53">
        <f>ROUND((AI15*AJ15*AK15*AL15),0)</f>
        <v>32</v>
      </c>
      <c r="AN15" s="56">
        <f>J15+O15+S15+X15+AC15+AH15+AM15</f>
        <v>864</v>
      </c>
      <c r="AO15" s="46"/>
    </row>
    <row r="16" spans="1:41" s="75" customFormat="1" ht="21.75" customHeight="1">
      <c r="A16" s="69"/>
      <c r="B16" s="70" t="s">
        <v>62</v>
      </c>
      <c r="C16" s="70"/>
      <c r="D16" s="71">
        <f>SUM(D10:D15)</f>
        <v>3</v>
      </c>
      <c r="E16" s="70"/>
      <c r="F16" s="72">
        <f>SUM(F10:F15)</f>
        <v>19.200000000000003</v>
      </c>
      <c r="G16" s="70"/>
      <c r="H16" s="70"/>
      <c r="I16" s="70"/>
      <c r="J16" s="73">
        <f>SUM(J10:J15)</f>
        <v>7677.7666666666664</v>
      </c>
      <c r="K16" s="73" t="e">
        <f>SUM(K10:K15)</f>
        <v>#REF!</v>
      </c>
      <c r="L16" s="71"/>
      <c r="M16" s="73">
        <f>SUM(M10:M15)</f>
        <v>3339</v>
      </c>
      <c r="N16" s="71"/>
      <c r="O16" s="71">
        <f>SUM(O10:O15)</f>
        <v>668</v>
      </c>
      <c r="P16" s="71">
        <f>SUM(P10:P15)</f>
        <v>6</v>
      </c>
      <c r="Q16" s="71"/>
      <c r="R16" s="71"/>
      <c r="S16" s="73">
        <v>636</v>
      </c>
      <c r="T16" s="71">
        <f>SUM(T10:T15)</f>
        <v>9</v>
      </c>
      <c r="U16" s="71"/>
      <c r="V16" s="71"/>
      <c r="W16" s="71"/>
      <c r="X16" s="73">
        <f>SUM(X10:X15)</f>
        <v>1103</v>
      </c>
      <c r="Y16" s="71">
        <f>SUM(Y10:Y15)</f>
        <v>24</v>
      </c>
      <c r="Z16" s="71"/>
      <c r="AA16" s="71"/>
      <c r="AB16" s="71"/>
      <c r="AC16" s="71">
        <f>SUM(AC10:AC15)</f>
        <v>244</v>
      </c>
      <c r="AD16" s="71">
        <f>SUM(AD10:AD15)</f>
        <v>9</v>
      </c>
      <c r="AE16" s="71"/>
      <c r="AF16" s="71"/>
      <c r="AG16" s="71"/>
      <c r="AH16" s="73">
        <f>SUM(AH10:AH15)</f>
        <v>1290</v>
      </c>
      <c r="AI16" s="71">
        <f>SUM(AI10:AI15)</f>
        <v>24</v>
      </c>
      <c r="AJ16" s="71"/>
      <c r="AK16" s="71"/>
      <c r="AL16" s="71"/>
      <c r="AM16" s="71">
        <f>SUM(AM10:AM15)</f>
        <v>143</v>
      </c>
      <c r="AN16" s="73">
        <f>SUM(AN10:AN15)</f>
        <v>11761.766666666666</v>
      </c>
      <c r="AO16" s="74"/>
    </row>
    <row r="17" spans="1:40">
      <c r="A17" s="30"/>
      <c r="B17" s="43" t="s">
        <v>63</v>
      </c>
      <c r="C17" s="43"/>
      <c r="D17" s="43"/>
      <c r="E17" s="43"/>
      <c r="F17" s="43"/>
      <c r="G17" s="43"/>
      <c r="H17" s="43"/>
      <c r="I17" s="43"/>
      <c r="J17" s="43"/>
      <c r="K17" s="43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</row>
    <row r="18" spans="1:40">
      <c r="A18" s="30"/>
      <c r="B18" s="43" t="s">
        <v>64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</row>
    <row r="20" spans="1:40">
      <c r="B20" s="27" t="s">
        <v>145</v>
      </c>
      <c r="V20" s="46"/>
    </row>
    <row r="21" spans="1:40">
      <c r="B21" s="27" t="s">
        <v>146</v>
      </c>
    </row>
    <row r="23" spans="1:40">
      <c r="A23" s="28" t="s">
        <v>3</v>
      </c>
      <c r="O23" s="46"/>
    </row>
    <row r="24" spans="1:40" ht="16.5">
      <c r="A24" s="540" t="s">
        <v>465</v>
      </c>
      <c r="B24" s="540"/>
      <c r="C24" s="540"/>
      <c r="D24" s="540"/>
      <c r="E24" s="540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  <c r="W24" s="540"/>
      <c r="X24" s="540"/>
      <c r="Y24" s="540"/>
      <c r="Z24" s="540"/>
      <c r="AA24" s="540"/>
      <c r="AB24" s="540"/>
      <c r="AC24" s="540"/>
      <c r="AD24" s="540"/>
      <c r="AE24" s="540"/>
      <c r="AF24" s="540"/>
      <c r="AG24" s="540"/>
      <c r="AH24" s="540"/>
      <c r="AI24" s="540"/>
      <c r="AJ24" s="540"/>
      <c r="AK24" s="540"/>
      <c r="AL24" s="540"/>
      <c r="AM24" s="540"/>
      <c r="AN24" s="540"/>
    </row>
    <row r="25" spans="1:40" ht="15.75">
      <c r="A25" s="464"/>
      <c r="B25" s="464"/>
      <c r="C25" s="464"/>
      <c r="D25" s="464"/>
      <c r="E25" s="464"/>
      <c r="F25" s="464"/>
      <c r="G25" s="464"/>
      <c r="H25" s="464"/>
      <c r="I25" s="464"/>
      <c r="J25" s="464"/>
      <c r="K25" s="464"/>
      <c r="L25" s="464"/>
      <c r="M25" s="464"/>
      <c r="N25" s="464"/>
      <c r="O25" s="464"/>
      <c r="P25" s="464"/>
      <c r="Q25" s="464"/>
      <c r="R25" s="464"/>
      <c r="S25" s="464"/>
      <c r="T25" s="464"/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  <c r="AL25" s="464"/>
      <c r="AM25" s="464"/>
      <c r="AN25" s="464"/>
    </row>
    <row r="26" spans="1:40">
      <c r="A26" s="541" t="s">
        <v>55</v>
      </c>
      <c r="B26" s="541" t="s">
        <v>66</v>
      </c>
      <c r="C26" s="541" t="s">
        <v>49</v>
      </c>
      <c r="D26" s="541" t="s">
        <v>109</v>
      </c>
      <c r="E26" s="541"/>
      <c r="F26" s="541"/>
      <c r="G26" s="541"/>
      <c r="H26" s="541"/>
      <c r="I26" s="541"/>
      <c r="J26" s="541"/>
      <c r="K26" s="541" t="s">
        <v>110</v>
      </c>
      <c r="L26" s="541"/>
      <c r="M26" s="541"/>
      <c r="N26" s="541"/>
      <c r="O26" s="541"/>
      <c r="P26" s="541" t="s">
        <v>111</v>
      </c>
      <c r="Q26" s="541"/>
      <c r="R26" s="541"/>
      <c r="S26" s="541"/>
      <c r="T26" s="541" t="s">
        <v>112</v>
      </c>
      <c r="U26" s="541"/>
      <c r="V26" s="541"/>
      <c r="W26" s="541"/>
      <c r="X26" s="541"/>
      <c r="Y26" s="541" t="s">
        <v>113</v>
      </c>
      <c r="Z26" s="541"/>
      <c r="AA26" s="541"/>
      <c r="AB26" s="541"/>
      <c r="AC26" s="541"/>
      <c r="AD26" s="541" t="s">
        <v>114</v>
      </c>
      <c r="AE26" s="541"/>
      <c r="AF26" s="541"/>
      <c r="AG26" s="541"/>
      <c r="AH26" s="541"/>
      <c r="AI26" s="541" t="s">
        <v>115</v>
      </c>
      <c r="AJ26" s="541"/>
      <c r="AK26" s="541"/>
      <c r="AL26" s="541"/>
      <c r="AM26" s="541"/>
      <c r="AN26" s="541" t="s">
        <v>88</v>
      </c>
    </row>
    <row r="27" spans="1:40" ht="89.25">
      <c r="A27" s="541"/>
      <c r="B27" s="541"/>
      <c r="C27" s="541"/>
      <c r="D27" s="466" t="s">
        <v>69</v>
      </c>
      <c r="E27" s="466" t="s">
        <v>70</v>
      </c>
      <c r="F27" s="466" t="s">
        <v>71</v>
      </c>
      <c r="G27" s="465" t="s">
        <v>116</v>
      </c>
      <c r="H27" s="465" t="s">
        <v>117</v>
      </c>
      <c r="I27" s="465" t="s">
        <v>118</v>
      </c>
      <c r="J27" s="465" t="s">
        <v>1</v>
      </c>
      <c r="K27" s="465" t="s">
        <v>119</v>
      </c>
      <c r="L27" s="465" t="s">
        <v>120</v>
      </c>
      <c r="M27" s="465" t="s">
        <v>121</v>
      </c>
      <c r="N27" s="465" t="s">
        <v>122</v>
      </c>
      <c r="O27" s="465" t="s">
        <v>1</v>
      </c>
      <c r="P27" s="465" t="s">
        <v>123</v>
      </c>
      <c r="Q27" s="465" t="s">
        <v>124</v>
      </c>
      <c r="R27" s="465" t="s">
        <v>125</v>
      </c>
      <c r="S27" s="465" t="s">
        <v>1</v>
      </c>
      <c r="T27" s="465" t="s">
        <v>123</v>
      </c>
      <c r="U27" s="465" t="s">
        <v>126</v>
      </c>
      <c r="V27" s="465" t="s">
        <v>125</v>
      </c>
      <c r="W27" s="465" t="s">
        <v>127</v>
      </c>
      <c r="X27" s="465" t="s">
        <v>1</v>
      </c>
      <c r="Y27" s="465" t="s">
        <v>128</v>
      </c>
      <c r="Z27" s="465" t="s">
        <v>129</v>
      </c>
      <c r="AA27" s="465" t="s">
        <v>125</v>
      </c>
      <c r="AB27" s="465" t="s">
        <v>130</v>
      </c>
      <c r="AC27" s="465" t="s">
        <v>1</v>
      </c>
      <c r="AD27" s="465" t="s">
        <v>123</v>
      </c>
      <c r="AE27" s="465" t="s">
        <v>126</v>
      </c>
      <c r="AF27" s="465" t="s">
        <v>125</v>
      </c>
      <c r="AG27" s="465" t="s">
        <v>127</v>
      </c>
      <c r="AH27" s="465" t="s">
        <v>1</v>
      </c>
      <c r="AI27" s="465" t="s">
        <v>128</v>
      </c>
      <c r="AJ27" s="465" t="s">
        <v>129</v>
      </c>
      <c r="AK27" s="465" t="s">
        <v>125</v>
      </c>
      <c r="AL27" s="465" t="s">
        <v>130</v>
      </c>
      <c r="AM27" s="465" t="s">
        <v>1</v>
      </c>
      <c r="AN27" s="541"/>
    </row>
    <row r="28" spans="1:40" ht="25.5">
      <c r="A28" s="541"/>
      <c r="B28" s="541"/>
      <c r="C28" s="44"/>
      <c r="D28" s="44" t="s">
        <v>90</v>
      </c>
      <c r="E28" s="44" t="s">
        <v>67</v>
      </c>
      <c r="F28" s="44" t="s">
        <v>67</v>
      </c>
      <c r="G28" s="44" t="s">
        <v>100</v>
      </c>
      <c r="H28" s="44" t="s">
        <v>96</v>
      </c>
      <c r="I28" s="44"/>
      <c r="J28" s="44" t="s">
        <v>95</v>
      </c>
      <c r="K28" s="44" t="s">
        <v>50</v>
      </c>
      <c r="L28" s="44" t="s">
        <v>9</v>
      </c>
      <c r="M28" s="44" t="s">
        <v>50</v>
      </c>
      <c r="N28" s="44" t="s">
        <v>131</v>
      </c>
      <c r="O28" s="44" t="s">
        <v>96</v>
      </c>
      <c r="P28" s="44" t="s">
        <v>90</v>
      </c>
      <c r="Q28" s="44" t="s">
        <v>96</v>
      </c>
      <c r="R28" s="44"/>
      <c r="S28" s="44" t="s">
        <v>96</v>
      </c>
      <c r="T28" s="44" t="s">
        <v>90</v>
      </c>
      <c r="U28" s="44" t="s">
        <v>96</v>
      </c>
      <c r="V28" s="44"/>
      <c r="W28" s="44"/>
      <c r="X28" s="44" t="s">
        <v>100</v>
      </c>
      <c r="Y28" s="44" t="s">
        <v>90</v>
      </c>
      <c r="Z28" s="44" t="s">
        <v>100</v>
      </c>
      <c r="AA28" s="44"/>
      <c r="AB28" s="44"/>
      <c r="AC28" s="44" t="s">
        <v>100</v>
      </c>
      <c r="AD28" s="44" t="s">
        <v>90</v>
      </c>
      <c r="AE28" s="44" t="s">
        <v>96</v>
      </c>
      <c r="AF28" s="44"/>
      <c r="AG28" s="44"/>
      <c r="AH28" s="44" t="s">
        <v>100</v>
      </c>
      <c r="AI28" s="44" t="s">
        <v>90</v>
      </c>
      <c r="AJ28" s="44" t="s">
        <v>100</v>
      </c>
      <c r="AK28" s="44"/>
      <c r="AL28" s="44"/>
      <c r="AM28" s="44" t="s">
        <v>100</v>
      </c>
      <c r="AN28" s="44" t="s">
        <v>100</v>
      </c>
    </row>
    <row r="29" spans="1:40" ht="38.25">
      <c r="A29" s="51">
        <v>1</v>
      </c>
      <c r="B29" s="51">
        <v>2</v>
      </c>
      <c r="C29" s="51">
        <v>3</v>
      </c>
      <c r="D29" s="51">
        <v>4</v>
      </c>
      <c r="E29" s="51">
        <v>5</v>
      </c>
      <c r="F29" s="51">
        <v>6</v>
      </c>
      <c r="G29" s="51">
        <v>7</v>
      </c>
      <c r="H29" s="51">
        <v>8</v>
      </c>
      <c r="I29" s="51">
        <v>9</v>
      </c>
      <c r="J29" s="51" t="s">
        <v>132</v>
      </c>
      <c r="K29" s="51">
        <v>11</v>
      </c>
      <c r="L29" s="51">
        <v>12</v>
      </c>
      <c r="M29" s="51" t="s">
        <v>133</v>
      </c>
      <c r="N29" s="51">
        <v>14</v>
      </c>
      <c r="O29" s="51" t="s">
        <v>134</v>
      </c>
      <c r="P29" s="51">
        <v>16</v>
      </c>
      <c r="Q29" s="51">
        <v>17</v>
      </c>
      <c r="R29" s="51">
        <v>18</v>
      </c>
      <c r="S29" s="51" t="s">
        <v>135</v>
      </c>
      <c r="T29" s="51">
        <v>20</v>
      </c>
      <c r="U29" s="51">
        <v>21</v>
      </c>
      <c r="V29" s="51">
        <v>22</v>
      </c>
      <c r="W29" s="51">
        <v>23</v>
      </c>
      <c r="X29" s="51" t="s">
        <v>136</v>
      </c>
      <c r="Y29" s="51">
        <v>25</v>
      </c>
      <c r="Z29" s="51">
        <v>26</v>
      </c>
      <c r="AA29" s="51">
        <v>27</v>
      </c>
      <c r="AB29" s="51">
        <v>28</v>
      </c>
      <c r="AC29" s="51" t="s">
        <v>137</v>
      </c>
      <c r="AD29" s="51">
        <v>29</v>
      </c>
      <c r="AE29" s="51">
        <v>30</v>
      </c>
      <c r="AF29" s="51">
        <v>31</v>
      </c>
      <c r="AG29" s="51">
        <v>32</v>
      </c>
      <c r="AH29" s="51" t="s">
        <v>138</v>
      </c>
      <c r="AI29" s="51">
        <v>34</v>
      </c>
      <c r="AJ29" s="51">
        <v>35</v>
      </c>
      <c r="AK29" s="51">
        <v>36</v>
      </c>
      <c r="AL29" s="51">
        <v>37</v>
      </c>
      <c r="AM29" s="51" t="s">
        <v>139</v>
      </c>
      <c r="AN29" s="51" t="s">
        <v>140</v>
      </c>
    </row>
    <row r="30" spans="1:40" ht="26.25">
      <c r="A30" s="29">
        <v>1</v>
      </c>
      <c r="B30" s="40" t="s">
        <v>141</v>
      </c>
      <c r="C30" s="40" t="s">
        <v>10</v>
      </c>
      <c r="D30" s="53"/>
      <c r="E30" s="54"/>
      <c r="F30" s="57"/>
      <c r="G30" s="53"/>
      <c r="H30" s="53"/>
      <c r="I30" s="53"/>
      <c r="J30" s="56">
        <f>(G30+H30)*I30</f>
        <v>0</v>
      </c>
      <c r="K30" s="56"/>
      <c r="L30" s="53"/>
      <c r="M30" s="53">
        <f>ROUND((K30*L30/100),0)</f>
        <v>0</v>
      </c>
      <c r="N30" s="53"/>
      <c r="O30" s="53">
        <f>ROUND((M30*N30),0)</f>
        <v>0</v>
      </c>
      <c r="P30" s="53"/>
      <c r="Q30" s="53"/>
      <c r="R30" s="53"/>
      <c r="S30" s="53">
        <f t="shared" ref="S30:S35" si="0">P30*Q30*R30</f>
        <v>0</v>
      </c>
      <c r="T30" s="53"/>
      <c r="U30" s="53"/>
      <c r="V30" s="53"/>
      <c r="W30" s="53"/>
      <c r="X30" s="53">
        <f>ROUND((T30*U30*V30*W30),0)</f>
        <v>0</v>
      </c>
      <c r="Y30" s="53"/>
      <c r="Z30" s="53"/>
      <c r="AA30" s="53"/>
      <c r="AB30" s="53">
        <v>2</v>
      </c>
      <c r="AC30" s="53">
        <f>ROUND((Y30*Z30*AA30*AB30),0)</f>
        <v>0</v>
      </c>
      <c r="AD30" s="53">
        <f>T30</f>
        <v>0</v>
      </c>
      <c r="AE30" s="53">
        <v>0.27</v>
      </c>
      <c r="AF30" s="53"/>
      <c r="AG30" s="53">
        <f>W30</f>
        <v>0</v>
      </c>
      <c r="AH30" s="53">
        <f>ROUND((AD30*AE30*AF30*AG30),0)</f>
        <v>0</v>
      </c>
      <c r="AI30" s="53">
        <f>Y30</f>
        <v>0</v>
      </c>
      <c r="AJ30" s="53"/>
      <c r="AK30" s="53"/>
      <c r="AL30" s="53">
        <v>2</v>
      </c>
      <c r="AM30" s="53">
        <f>ROUND((AI30*AJ30*AK30*AL30),0)</f>
        <v>0</v>
      </c>
      <c r="AN30" s="56">
        <f>J30+O30+S30+X30+AC30+AH30+AM30</f>
        <v>0</v>
      </c>
    </row>
    <row r="31" spans="1:40">
      <c r="A31" s="29"/>
      <c r="B31" s="40"/>
      <c r="C31" s="40"/>
      <c r="D31" s="53"/>
      <c r="E31" s="54"/>
      <c r="F31" s="57"/>
      <c r="G31" s="53"/>
      <c r="H31" s="53"/>
      <c r="I31" s="53"/>
      <c r="J31" s="56"/>
      <c r="K31" s="56" t="e">
        <f>#REF!</f>
        <v>#REF!</v>
      </c>
      <c r="L31" s="53">
        <v>13</v>
      </c>
      <c r="M31" s="53"/>
      <c r="N31" s="53"/>
      <c r="O31" s="53"/>
      <c r="P31" s="53"/>
      <c r="Q31" s="53"/>
      <c r="R31" s="53"/>
      <c r="S31" s="53">
        <f t="shared" si="0"/>
        <v>0</v>
      </c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6"/>
    </row>
    <row r="32" spans="1:40" ht="26.25">
      <c r="A32" s="29">
        <v>2</v>
      </c>
      <c r="B32" s="40" t="s">
        <v>142</v>
      </c>
      <c r="C32" s="40" t="s">
        <v>10</v>
      </c>
      <c r="D32" s="53">
        <f>D12</f>
        <v>3</v>
      </c>
      <c r="E32" s="53">
        <f>E12</f>
        <v>6.4000000000000012</v>
      </c>
      <c r="F32" s="53">
        <f>F12</f>
        <v>19.200000000000003</v>
      </c>
      <c r="G32" s="54">
        <f>G12</f>
        <v>18.2</v>
      </c>
      <c r="H32" s="54">
        <f>H12</f>
        <v>8.3666666666666671</v>
      </c>
      <c r="I32" s="53">
        <v>274</v>
      </c>
      <c r="J32" s="56">
        <f>(G32+H32)*I32</f>
        <v>7279.2666666666664</v>
      </c>
      <c r="K32" s="56" t="e">
        <f>#REF!</f>
        <v>#REF!</v>
      </c>
      <c r="L32" s="53">
        <v>19.260000000000002</v>
      </c>
      <c r="M32" s="53" t="e">
        <f>ROUND((K32*L32/100),0)</f>
        <v>#REF!</v>
      </c>
      <c r="N32" s="53">
        <v>0.2</v>
      </c>
      <c r="O32" s="53" t="e">
        <f>ROUND((M32*N32),0)</f>
        <v>#REF!</v>
      </c>
      <c r="P32" s="53">
        <v>2</v>
      </c>
      <c r="Q32" s="53">
        <f>ROUND((0*24/1000),2)</f>
        <v>0</v>
      </c>
      <c r="R32" s="53">
        <v>274</v>
      </c>
      <c r="S32" s="53">
        <f t="shared" si="0"/>
        <v>0</v>
      </c>
      <c r="T32" s="53">
        <v>3</v>
      </c>
      <c r="U32" s="53">
        <v>0.23</v>
      </c>
      <c r="V32" s="53">
        <v>290</v>
      </c>
      <c r="W32" s="53">
        <v>2</v>
      </c>
      <c r="X32" s="53">
        <f>ROUND((T32*U32*V32*W32),0)</f>
        <v>400</v>
      </c>
      <c r="Y32" s="53">
        <v>9</v>
      </c>
      <c r="Z32" s="53"/>
      <c r="AA32" s="53">
        <v>274</v>
      </c>
      <c r="AB32" s="53">
        <v>2</v>
      </c>
      <c r="AC32" s="53">
        <f>ROUND((Y32*Z32*AA32*AB32),0)</f>
        <v>0</v>
      </c>
      <c r="AD32" s="53">
        <f>T32</f>
        <v>3</v>
      </c>
      <c r="AE32" s="53">
        <v>0.27</v>
      </c>
      <c r="AF32" s="53">
        <v>274</v>
      </c>
      <c r="AG32" s="53">
        <f>W32</f>
        <v>2</v>
      </c>
      <c r="AH32" s="53">
        <f>ROUND((AD32*AE32*AF32*AG32),0)</f>
        <v>444</v>
      </c>
      <c r="AI32" s="53">
        <f>Y32</f>
        <v>9</v>
      </c>
      <c r="AJ32" s="53">
        <f>11/1000</f>
        <v>1.0999999999999999E-2</v>
      </c>
      <c r="AK32" s="53">
        <v>274</v>
      </c>
      <c r="AL32" s="53">
        <v>2</v>
      </c>
      <c r="AM32" s="53">
        <f>ROUND((AI32*AJ32*AK32*AL32),0)</f>
        <v>54</v>
      </c>
      <c r="AN32" s="56" t="e">
        <f>J32+O32+S32+X32+AC32+AH32+AM32</f>
        <v>#REF!</v>
      </c>
    </row>
    <row r="33" spans="1:40" ht="26.25">
      <c r="A33" s="29">
        <v>3</v>
      </c>
      <c r="B33" s="40" t="s">
        <v>143</v>
      </c>
      <c r="C33" s="40" t="s">
        <v>10</v>
      </c>
      <c r="D33" s="53"/>
      <c r="E33" s="54"/>
      <c r="F33" s="57"/>
      <c r="G33" s="53"/>
      <c r="H33" s="53"/>
      <c r="I33" s="53"/>
      <c r="J33" s="56">
        <f>(G33+H33)*I33</f>
        <v>0</v>
      </c>
      <c r="K33" s="56"/>
      <c r="L33" s="53"/>
      <c r="M33" s="53">
        <f>ROUND((K33*L33/100),0)</f>
        <v>0</v>
      </c>
      <c r="N33" s="53">
        <v>0.2</v>
      </c>
      <c r="O33" s="53">
        <f>ROUND((M33*N33),0)</f>
        <v>0</v>
      </c>
      <c r="P33" s="53"/>
      <c r="Q33" s="53"/>
      <c r="R33" s="53"/>
      <c r="S33" s="53">
        <f t="shared" si="0"/>
        <v>0</v>
      </c>
      <c r="T33" s="53"/>
      <c r="U33" s="53"/>
      <c r="V33" s="53"/>
      <c r="W33" s="53"/>
      <c r="X33" s="53">
        <f>ROUND((T33*U33*V33*W33),0)</f>
        <v>0</v>
      </c>
      <c r="Y33" s="53"/>
      <c r="Z33" s="53"/>
      <c r="AA33" s="53"/>
      <c r="AB33" s="53">
        <v>2</v>
      </c>
      <c r="AC33" s="53">
        <f>ROUND((Y33*Z33*AA33*AB33),0)</f>
        <v>0</v>
      </c>
      <c r="AD33" s="53">
        <f>T33</f>
        <v>0</v>
      </c>
      <c r="AE33" s="53">
        <v>0.27</v>
      </c>
      <c r="AF33" s="53"/>
      <c r="AG33" s="53">
        <f>W33</f>
        <v>0</v>
      </c>
      <c r="AH33" s="53">
        <f>ROUND((AD33*AE33*AF33*AG33),0)</f>
        <v>0</v>
      </c>
      <c r="AI33" s="53">
        <f>Y33</f>
        <v>0</v>
      </c>
      <c r="AJ33" s="53">
        <f>11/1000</f>
        <v>1.0999999999999999E-2</v>
      </c>
      <c r="AK33" s="53"/>
      <c r="AL33" s="53">
        <v>2</v>
      </c>
      <c r="AM33" s="53">
        <f>ROUND((AI33*AJ33*AK33*AL33),0)</f>
        <v>0</v>
      </c>
      <c r="AN33" s="56">
        <f>J33+O33+S33+X33+AC33+AH33+AM33</f>
        <v>0</v>
      </c>
    </row>
    <row r="34" spans="1:40" ht="26.25">
      <c r="A34" s="29">
        <v>4</v>
      </c>
      <c r="B34" s="40" t="s">
        <v>144</v>
      </c>
      <c r="C34" s="40" t="s">
        <v>10</v>
      </c>
      <c r="D34" s="53"/>
      <c r="E34" s="54"/>
      <c r="F34" s="57"/>
      <c r="G34" s="53"/>
      <c r="H34" s="53"/>
      <c r="I34" s="53">
        <v>78</v>
      </c>
      <c r="J34" s="56">
        <f>(G34+H34)*I34</f>
        <v>0</v>
      </c>
      <c r="K34" s="56" t="e">
        <f>#REF!</f>
        <v>#REF!</v>
      </c>
      <c r="L34" s="53">
        <v>19.260000000000002</v>
      </c>
      <c r="M34" s="53" t="e">
        <f>ROUND((K34*L34/100),0)</f>
        <v>#REF!</v>
      </c>
      <c r="N34" s="53">
        <v>0.2</v>
      </c>
      <c r="O34" s="53" t="e">
        <f>ROUND((M34*N34),0)</f>
        <v>#REF!</v>
      </c>
      <c r="P34" s="53">
        <v>1</v>
      </c>
      <c r="Q34" s="53">
        <f>ROUND((0*24/1000),2)</f>
        <v>0</v>
      </c>
      <c r="R34" s="53">
        <v>274</v>
      </c>
      <c r="S34" s="53">
        <f t="shared" si="0"/>
        <v>0</v>
      </c>
      <c r="T34" s="53">
        <v>1</v>
      </c>
      <c r="U34" s="53">
        <v>0.23</v>
      </c>
      <c r="V34" s="53">
        <v>78</v>
      </c>
      <c r="W34" s="53">
        <v>2</v>
      </c>
      <c r="X34" s="53">
        <f>ROUND((T34*U34*V34*W34),0)</f>
        <v>36</v>
      </c>
      <c r="Y34" s="53">
        <v>2</v>
      </c>
      <c r="Z34" s="53"/>
      <c r="AA34" s="53">
        <v>274</v>
      </c>
      <c r="AB34" s="53">
        <v>2</v>
      </c>
      <c r="AC34" s="53">
        <f>ROUND((Y34*Z34*AA34*AB34),0)</f>
        <v>0</v>
      </c>
      <c r="AD34" s="53">
        <f>T34</f>
        <v>1</v>
      </c>
      <c r="AE34" s="53">
        <v>0.27</v>
      </c>
      <c r="AF34" s="53">
        <v>78</v>
      </c>
      <c r="AG34" s="53">
        <f>W34</f>
        <v>2</v>
      </c>
      <c r="AH34" s="53">
        <f>ROUND((AD34*AE34*AF34*AG34),0)</f>
        <v>42</v>
      </c>
      <c r="AI34" s="53">
        <f>Y34</f>
        <v>2</v>
      </c>
      <c r="AJ34" s="53">
        <f>11/1000</f>
        <v>1.0999999999999999E-2</v>
      </c>
      <c r="AK34" s="53">
        <v>78</v>
      </c>
      <c r="AL34" s="53">
        <v>2</v>
      </c>
      <c r="AM34" s="53">
        <f>ROUND((AI34*AJ34*AK34*AL34),0)</f>
        <v>3</v>
      </c>
      <c r="AN34" s="56" t="e">
        <f>J34+O34+S34+X34+AC34+AH34+AM34</f>
        <v>#REF!</v>
      </c>
    </row>
    <row r="35" spans="1:40" ht="26.25">
      <c r="A35" s="29">
        <v>5</v>
      </c>
      <c r="B35" s="40" t="s">
        <v>61</v>
      </c>
      <c r="C35" s="40" t="s">
        <v>10</v>
      </c>
      <c r="D35" s="53"/>
      <c r="E35" s="54"/>
      <c r="F35" s="57"/>
      <c r="G35" s="53"/>
      <c r="H35" s="53"/>
      <c r="I35" s="53"/>
      <c r="J35" s="56">
        <f>(G35+H35)*I35</f>
        <v>0</v>
      </c>
      <c r="K35" s="56"/>
      <c r="L35" s="53"/>
      <c r="M35" s="53">
        <f>ROUND((K35*L35/100),0)</f>
        <v>0</v>
      </c>
      <c r="N35" s="53"/>
      <c r="O35" s="53">
        <f>ROUND((M35*N35),0)</f>
        <v>0</v>
      </c>
      <c r="P35" s="53"/>
      <c r="Q35" s="53"/>
      <c r="R35" s="53"/>
      <c r="S35" s="53">
        <f t="shared" si="0"/>
        <v>0</v>
      </c>
      <c r="T35" s="53"/>
      <c r="U35" s="53"/>
      <c r="V35" s="53"/>
      <c r="W35" s="53"/>
      <c r="X35" s="53">
        <f>ROUND((T35*U35*V35*W35),0)</f>
        <v>0</v>
      </c>
      <c r="Y35" s="53"/>
      <c r="Z35" s="53"/>
      <c r="AA35" s="53"/>
      <c r="AB35" s="53">
        <v>2</v>
      </c>
      <c r="AC35" s="53">
        <f>ROUND((Y35*Z35*AA35*AB35),0)</f>
        <v>0</v>
      </c>
      <c r="AD35" s="53">
        <f>T35</f>
        <v>0</v>
      </c>
      <c r="AE35" s="53">
        <v>0.27</v>
      </c>
      <c r="AF35" s="53"/>
      <c r="AG35" s="53">
        <f>W35</f>
        <v>0</v>
      </c>
      <c r="AH35" s="53">
        <f>ROUND((AD35*AE35*AF35*AG35),0)</f>
        <v>0</v>
      </c>
      <c r="AI35" s="53">
        <f>Y35</f>
        <v>0</v>
      </c>
      <c r="AJ35" s="53">
        <f>11/1000</f>
        <v>1.0999999999999999E-2</v>
      </c>
      <c r="AK35" s="53"/>
      <c r="AL35" s="53">
        <v>2</v>
      </c>
      <c r="AM35" s="53">
        <f>ROUND((AI35*AJ35*AK35*AL35),0)</f>
        <v>0</v>
      </c>
      <c r="AN35" s="56">
        <f>J35+O35+S35+X35+AC35+AH35+AM35</f>
        <v>0</v>
      </c>
    </row>
    <row r="36" spans="1:40">
      <c r="A36" s="69"/>
      <c r="B36" s="70" t="s">
        <v>62</v>
      </c>
      <c r="C36" s="70"/>
      <c r="D36" s="71">
        <f>SUM(D30:D35)</f>
        <v>3</v>
      </c>
      <c r="E36" s="70"/>
      <c r="F36" s="72">
        <f>SUM(F30:F35)</f>
        <v>19.200000000000003</v>
      </c>
      <c r="G36" s="70"/>
      <c r="H36" s="70"/>
      <c r="I36" s="70"/>
      <c r="J36" s="73">
        <f>SUM(J30:J35)</f>
        <v>7279.2666666666664</v>
      </c>
      <c r="K36" s="73" t="e">
        <f>SUM(K30:K35)</f>
        <v>#REF!</v>
      </c>
      <c r="L36" s="71"/>
      <c r="M36" s="73" t="e">
        <f>SUM(M30:M35)</f>
        <v>#REF!</v>
      </c>
      <c r="N36" s="71"/>
      <c r="O36" s="71" t="e">
        <f>SUM(O30:O35)</f>
        <v>#REF!</v>
      </c>
      <c r="P36" s="71">
        <f>SUM(P30:P35)</f>
        <v>3</v>
      </c>
      <c r="Q36" s="71"/>
      <c r="R36" s="71"/>
      <c r="S36" s="73">
        <f>SUM(S30:S35)</f>
        <v>0</v>
      </c>
      <c r="T36" s="71">
        <f>SUM(T30:T35)</f>
        <v>4</v>
      </c>
      <c r="U36" s="71"/>
      <c r="V36" s="71"/>
      <c r="W36" s="71"/>
      <c r="X36" s="73">
        <f>SUM(X30:X35)</f>
        <v>436</v>
      </c>
      <c r="Y36" s="71">
        <f>SUM(Y30:Y35)</f>
        <v>11</v>
      </c>
      <c r="Z36" s="71"/>
      <c r="AA36" s="71"/>
      <c r="AB36" s="71"/>
      <c r="AC36" s="71">
        <f>SUM(AC30:AC35)</f>
        <v>0</v>
      </c>
      <c r="AD36" s="71">
        <f>SUM(AD30:AD35)</f>
        <v>4</v>
      </c>
      <c r="AE36" s="71"/>
      <c r="AF36" s="71"/>
      <c r="AG36" s="71"/>
      <c r="AH36" s="73">
        <f>SUM(AH30:AH35)</f>
        <v>486</v>
      </c>
      <c r="AI36" s="71">
        <f>SUM(AI30:AI35)</f>
        <v>11</v>
      </c>
      <c r="AJ36" s="71"/>
      <c r="AK36" s="71"/>
      <c r="AL36" s="71"/>
      <c r="AM36" s="71">
        <f>SUM(AM30:AM35)</f>
        <v>57</v>
      </c>
      <c r="AN36" s="73" t="e">
        <f>SUM(AN30:AN35)</f>
        <v>#REF!</v>
      </c>
    </row>
    <row r="37" spans="1:40">
      <c r="A37" s="30"/>
      <c r="B37" s="43" t="s">
        <v>63</v>
      </c>
      <c r="C37" s="43"/>
      <c r="D37" s="43"/>
      <c r="E37" s="43"/>
      <c r="F37" s="43"/>
      <c r="G37" s="43"/>
      <c r="H37" s="43"/>
      <c r="I37" s="43"/>
      <c r="J37" s="43"/>
      <c r="K37" s="43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</row>
    <row r="38" spans="1:40">
      <c r="A38" s="30"/>
      <c r="B38" s="43" t="s">
        <v>64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</row>
  </sheetData>
  <mergeCells count="24">
    <mergeCell ref="A24:AN24"/>
    <mergeCell ref="A26:A28"/>
    <mergeCell ref="B26:B28"/>
    <mergeCell ref="C26:C27"/>
    <mergeCell ref="D26:J26"/>
    <mergeCell ref="K26:O26"/>
    <mergeCell ref="P26:S26"/>
    <mergeCell ref="T26:X26"/>
    <mergeCell ref="Y26:AC26"/>
    <mergeCell ref="AD26:AH26"/>
    <mergeCell ref="AI26:AM26"/>
    <mergeCell ref="AN26:AN27"/>
    <mergeCell ref="AI6:AM6"/>
    <mergeCell ref="AN6:AN7"/>
    <mergeCell ref="A4:AN4"/>
    <mergeCell ref="A6:A8"/>
    <mergeCell ref="B6:B8"/>
    <mergeCell ref="C6:C7"/>
    <mergeCell ref="D6:J6"/>
    <mergeCell ref="K6:O6"/>
    <mergeCell ref="P6:S6"/>
    <mergeCell ref="T6:X6"/>
    <mergeCell ref="Y6:AC6"/>
    <mergeCell ref="AD6:AH6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4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A39"/>
  <sheetViews>
    <sheetView view="pageBreakPreview" zoomScale="80" zoomScaleSheetLayoutView="80" workbookViewId="0">
      <pane xSplit="2" ySplit="9" topLeftCell="C16" activePane="bottomRight" state="frozen"/>
      <selection activeCell="A24" sqref="A24"/>
      <selection pane="topRight" activeCell="A24" sqref="A24"/>
      <selection pane="bottomLeft" activeCell="A24" sqref="A24"/>
      <selection pane="bottomRight" activeCell="P33" sqref="P33"/>
    </sheetView>
  </sheetViews>
  <sheetFormatPr defaultColWidth="9.140625" defaultRowHeight="15"/>
  <cols>
    <col min="1" max="1" width="4.5703125" style="27" customWidth="1"/>
    <col min="2" max="2" width="27.140625" style="27" customWidth="1"/>
    <col min="3" max="3" width="7.28515625" style="27" customWidth="1"/>
    <col min="4" max="4" width="6.7109375" style="27" customWidth="1"/>
    <col min="5" max="5" width="10" style="27" customWidth="1"/>
    <col min="6" max="6" width="10.140625" style="27" customWidth="1"/>
    <col min="7" max="7" width="9.42578125" style="27" customWidth="1"/>
    <col min="8" max="8" width="7.7109375" style="27" customWidth="1"/>
    <col min="9" max="9" width="7.42578125" style="27" customWidth="1"/>
    <col min="10" max="10" width="11.85546875" style="27" customWidth="1"/>
    <col min="11" max="11" width="9.5703125" style="27" customWidth="1"/>
    <col min="12" max="12" width="15.28515625" style="27" customWidth="1"/>
    <col min="13" max="13" width="10.28515625" style="27" customWidth="1"/>
    <col min="14" max="14" width="17" style="27" customWidth="1"/>
    <col min="15" max="15" width="9.28515625" style="27" customWidth="1"/>
    <col min="16" max="16" width="9" style="27" customWidth="1"/>
    <col min="17" max="17" width="8.85546875" style="27" customWidth="1"/>
    <col min="18" max="18" width="10" style="27" customWidth="1"/>
    <col min="19" max="20" width="11.85546875" style="27" customWidth="1"/>
    <col min="21" max="25" width="12.5703125" style="27" customWidth="1"/>
    <col min="26" max="16384" width="9.140625" style="27"/>
  </cols>
  <sheetData>
    <row r="1" spans="1:27">
      <c r="A1" s="3" t="s">
        <v>463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7">
      <c r="A2" s="3" t="e">
        <f>#REF!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2"/>
      <c r="V2" s="3"/>
      <c r="W2" s="3"/>
      <c r="X2" s="3"/>
      <c r="Y2" s="3"/>
    </row>
    <row r="3" spans="1:2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7" ht="16.5">
      <c r="A4" s="540" t="s">
        <v>461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</row>
    <row r="5" spans="1:27" ht="15.75">
      <c r="A5" s="415"/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</row>
    <row r="6" spans="1:27" ht="15" customHeight="1">
      <c r="A6" s="541" t="s">
        <v>55</v>
      </c>
      <c r="B6" s="541" t="s">
        <v>66</v>
      </c>
      <c r="C6" s="541" t="s">
        <v>49</v>
      </c>
      <c r="D6" s="541" t="s">
        <v>69</v>
      </c>
      <c r="E6" s="541" t="s">
        <v>70</v>
      </c>
      <c r="F6" s="541" t="s">
        <v>71</v>
      </c>
      <c r="G6" s="541" t="s">
        <v>72</v>
      </c>
      <c r="H6" s="541" t="s">
        <v>73</v>
      </c>
      <c r="I6" s="541" t="s">
        <v>74</v>
      </c>
      <c r="J6" s="538" t="s">
        <v>75</v>
      </c>
      <c r="K6" s="538" t="s">
        <v>76</v>
      </c>
      <c r="L6" s="541" t="s">
        <v>77</v>
      </c>
      <c r="M6" s="538" t="s">
        <v>78</v>
      </c>
      <c r="N6" s="541" t="s">
        <v>79</v>
      </c>
      <c r="O6" s="538" t="s">
        <v>80</v>
      </c>
      <c r="P6" s="541" t="s">
        <v>81</v>
      </c>
      <c r="Q6" s="541" t="s">
        <v>82</v>
      </c>
      <c r="R6" s="541" t="s">
        <v>83</v>
      </c>
      <c r="S6" s="541" t="s">
        <v>84</v>
      </c>
      <c r="T6" s="541" t="s">
        <v>85</v>
      </c>
      <c r="U6" s="541" t="s">
        <v>86</v>
      </c>
      <c r="V6" s="541" t="s">
        <v>87</v>
      </c>
      <c r="W6" s="541"/>
      <c r="X6" s="541" t="s">
        <v>88</v>
      </c>
      <c r="Y6" s="541" t="s">
        <v>89</v>
      </c>
    </row>
    <row r="7" spans="1:27" ht="76.5" customHeight="1">
      <c r="A7" s="541"/>
      <c r="B7" s="541"/>
      <c r="C7" s="541"/>
      <c r="D7" s="541"/>
      <c r="E7" s="541"/>
      <c r="F7" s="541"/>
      <c r="G7" s="541"/>
      <c r="H7" s="541"/>
      <c r="I7" s="541"/>
      <c r="J7" s="539"/>
      <c r="K7" s="539"/>
      <c r="L7" s="541"/>
      <c r="M7" s="539"/>
      <c r="N7" s="541"/>
      <c r="O7" s="539"/>
      <c r="P7" s="541"/>
      <c r="Q7" s="541"/>
      <c r="R7" s="541"/>
      <c r="S7" s="541"/>
      <c r="T7" s="541"/>
      <c r="U7" s="541"/>
      <c r="V7" s="541"/>
      <c r="W7" s="541"/>
      <c r="X7" s="541"/>
      <c r="Y7" s="541"/>
    </row>
    <row r="8" spans="1:27" s="50" customFormat="1" ht="12.75">
      <c r="A8" s="541"/>
      <c r="B8" s="541"/>
      <c r="C8" s="44"/>
      <c r="D8" s="44" t="s">
        <v>90</v>
      </c>
      <c r="E8" s="44" t="s">
        <v>67</v>
      </c>
      <c r="F8" s="44" t="s">
        <v>67</v>
      </c>
      <c r="G8" s="44" t="s">
        <v>91</v>
      </c>
      <c r="H8" s="44" t="s">
        <v>92</v>
      </c>
      <c r="I8" s="44" t="s">
        <v>93</v>
      </c>
      <c r="J8" s="44" t="s">
        <v>94</v>
      </c>
      <c r="K8" s="44" t="s">
        <v>94</v>
      </c>
      <c r="L8" s="44" t="s">
        <v>67</v>
      </c>
      <c r="M8" s="44" t="s">
        <v>67</v>
      </c>
      <c r="N8" s="44" t="s">
        <v>95</v>
      </c>
      <c r="O8" s="44" t="s">
        <v>96</v>
      </c>
      <c r="P8" s="44" t="s">
        <v>97</v>
      </c>
      <c r="Q8" s="44" t="s">
        <v>96</v>
      </c>
      <c r="R8" s="44" t="s">
        <v>96</v>
      </c>
      <c r="S8" s="44" t="s">
        <v>96</v>
      </c>
      <c r="T8" s="44" t="s">
        <v>95</v>
      </c>
      <c r="U8" s="44" t="s">
        <v>96</v>
      </c>
      <c r="V8" s="44" t="s">
        <v>98</v>
      </c>
      <c r="W8" s="44" t="s">
        <v>99</v>
      </c>
      <c r="X8" s="44" t="s">
        <v>100</v>
      </c>
      <c r="Y8" s="44" t="s">
        <v>100</v>
      </c>
    </row>
    <row r="9" spans="1:27" s="52" customFormat="1" ht="40.5" customHeight="1">
      <c r="A9" s="51">
        <v>1</v>
      </c>
      <c r="B9" s="51">
        <v>2</v>
      </c>
      <c r="C9" s="51">
        <v>3</v>
      </c>
      <c r="D9" s="51">
        <v>4</v>
      </c>
      <c r="E9" s="51">
        <v>5</v>
      </c>
      <c r="F9" s="51" t="s">
        <v>101</v>
      </c>
      <c r="G9" s="51">
        <v>7</v>
      </c>
      <c r="H9" s="51">
        <v>8</v>
      </c>
      <c r="I9" s="51">
        <v>9</v>
      </c>
      <c r="J9" s="51">
        <v>10</v>
      </c>
      <c r="K9" s="51">
        <v>11</v>
      </c>
      <c r="L9" s="51">
        <v>12</v>
      </c>
      <c r="M9" s="51" t="s">
        <v>102</v>
      </c>
      <c r="N9" s="51" t="s">
        <v>103</v>
      </c>
      <c r="O9" s="51">
        <v>15</v>
      </c>
      <c r="P9" s="51">
        <v>16</v>
      </c>
      <c r="Q9" s="51">
        <v>17</v>
      </c>
      <c r="R9" s="51" t="s">
        <v>104</v>
      </c>
      <c r="S9" s="51" t="s">
        <v>105</v>
      </c>
      <c r="T9" s="51" t="s">
        <v>106</v>
      </c>
      <c r="U9" s="51">
        <v>21</v>
      </c>
      <c r="V9" s="51">
        <v>22</v>
      </c>
      <c r="W9" s="51">
        <v>23</v>
      </c>
      <c r="X9" s="51">
        <v>24</v>
      </c>
      <c r="Y9" s="51" t="s">
        <v>107</v>
      </c>
    </row>
    <row r="10" spans="1:27" ht="19.5" customHeight="1">
      <c r="A10" s="29">
        <v>1</v>
      </c>
      <c r="B10" s="40" t="s">
        <v>57</v>
      </c>
      <c r="C10" s="40" t="s">
        <v>10</v>
      </c>
      <c r="D10" s="53">
        <v>5</v>
      </c>
      <c r="E10" s="54">
        <f>F10/D10</f>
        <v>1.44712</v>
      </c>
      <c r="F10" s="54">
        <v>7.2355999999999998</v>
      </c>
      <c r="G10" s="55">
        <v>5.91</v>
      </c>
      <c r="H10" s="53">
        <v>289</v>
      </c>
      <c r="I10" s="53">
        <v>24</v>
      </c>
      <c r="J10" s="56">
        <v>11080</v>
      </c>
      <c r="K10" s="56">
        <v>771</v>
      </c>
      <c r="L10" s="33">
        <v>2.1520000000000001</v>
      </c>
      <c r="M10" s="55">
        <f>ROUND((K10/(H10*I10)),3)</f>
        <v>0.111</v>
      </c>
      <c r="N10" s="56">
        <f>ROUND((L10*30+M10*6),0)</f>
        <v>65</v>
      </c>
      <c r="O10" s="55">
        <v>53.070999999999998</v>
      </c>
      <c r="P10" s="55"/>
      <c r="Q10" s="57"/>
      <c r="R10" s="58"/>
      <c r="S10" s="56">
        <f>ROUND((O10*1.5),0)</f>
        <v>80</v>
      </c>
      <c r="T10" s="56">
        <f>ROUND((O10*0.0025*H10*I10),0)</f>
        <v>920</v>
      </c>
      <c r="U10" s="56">
        <v>13119</v>
      </c>
      <c r="V10" s="53">
        <f>'[25]вода хозбыт технолог'!AH10+'[25]вода хозбыт технолог'!AM10</f>
        <v>350</v>
      </c>
      <c r="W10" s="56">
        <v>570</v>
      </c>
      <c r="X10" s="56">
        <f>N10+R10+S10+T10+V10+W10</f>
        <v>1985</v>
      </c>
      <c r="Y10" s="59"/>
      <c r="Z10" s="46"/>
    </row>
    <row r="11" spans="1:27" ht="19.5" hidden="1" customHeight="1">
      <c r="A11" s="29"/>
      <c r="B11" s="40"/>
      <c r="C11" s="40"/>
      <c r="D11" s="53"/>
      <c r="E11" s="54"/>
      <c r="F11" s="53"/>
      <c r="G11" s="55"/>
      <c r="H11" s="53">
        <v>290</v>
      </c>
      <c r="I11" s="53"/>
      <c r="J11" s="56"/>
      <c r="K11" s="56"/>
      <c r="L11" s="33"/>
      <c r="M11" s="55"/>
      <c r="N11" s="56"/>
      <c r="O11" s="55"/>
      <c r="P11" s="55"/>
      <c r="Q11" s="57"/>
      <c r="R11" s="58"/>
      <c r="S11" s="56"/>
      <c r="T11" s="56"/>
      <c r="U11" s="56" t="e">
        <f>'[25]1.12.1-вс'!F11</f>
        <v>#REF!</v>
      </c>
      <c r="V11" s="53" t="e">
        <f>'[25]вода хозбыт технолог'!AH11+'[25]вода хозбыт технолог'!AM11</f>
        <v>#REF!</v>
      </c>
      <c r="W11" s="56" t="e">
        <f>'[25]вода хозбыт технолог'!S11+'[25]вода хозбыт технолог'!X11+'[25]вода хозбыт технолог'!AC11+'[25]вода хозбыт технолог'!O11+'[25]вода хозбыт технолог'!J11</f>
        <v>#REF!</v>
      </c>
      <c r="X11" s="56"/>
      <c r="Y11" s="59" t="e">
        <f>V11+W11</f>
        <v>#REF!</v>
      </c>
      <c r="Z11" s="46"/>
    </row>
    <row r="12" spans="1:27" ht="19.5" customHeight="1">
      <c r="A12" s="29">
        <v>2</v>
      </c>
      <c r="B12" s="40" t="s">
        <v>58</v>
      </c>
      <c r="C12" s="40" t="s">
        <v>10</v>
      </c>
      <c r="D12" s="53">
        <v>3</v>
      </c>
      <c r="E12" s="54">
        <f>F12/D12</f>
        <v>6.4000000000000012</v>
      </c>
      <c r="F12" s="53">
        <f>6.4*3</f>
        <v>19.200000000000003</v>
      </c>
      <c r="G12" s="55">
        <v>17.361000000000001</v>
      </c>
      <c r="H12" s="53">
        <v>289</v>
      </c>
      <c r="I12" s="53">
        <v>24</v>
      </c>
      <c r="J12" s="56">
        <v>32751</v>
      </c>
      <c r="K12" s="56">
        <v>2335</v>
      </c>
      <c r="L12" s="33">
        <v>5.4420000000000002</v>
      </c>
      <c r="M12" s="55">
        <f>ROUND((K12/(H12*I12)),3)</f>
        <v>0.33700000000000002</v>
      </c>
      <c r="N12" s="56">
        <f>ROUND((L12*30+M12*6),0)</f>
        <v>165</v>
      </c>
      <c r="O12" s="55">
        <v>336.06900000000002</v>
      </c>
      <c r="P12" s="55">
        <v>4.2999999999999997E-2</v>
      </c>
      <c r="Q12" s="57">
        <v>3.5000000000000003E-2</v>
      </c>
      <c r="R12" s="58">
        <f>ROUND((O12*1.5),0)</f>
        <v>504</v>
      </c>
      <c r="S12" s="56">
        <f>ROUND((O12*1.5),0)</f>
        <v>504</v>
      </c>
      <c r="T12" s="56">
        <f>ROUND((O12*0.0025*H12*I12),0)</f>
        <v>5827</v>
      </c>
      <c r="U12" s="56">
        <v>34121</v>
      </c>
      <c r="V12" s="53">
        <f>'[25]вода хозбыт технолог'!AH12+'[25]вода хозбыт технолог'!AM12</f>
        <v>525</v>
      </c>
      <c r="W12" s="56">
        <v>8785</v>
      </c>
      <c r="X12" s="56">
        <f>N12+R12+S12+T12+V12+W12</f>
        <v>16310</v>
      </c>
      <c r="Y12" s="59">
        <f>V12+W12</f>
        <v>9310</v>
      </c>
      <c r="Z12" s="46"/>
    </row>
    <row r="13" spans="1:27" ht="26.25" customHeight="1">
      <c r="A13" s="29">
        <v>3</v>
      </c>
      <c r="B13" s="40" t="s">
        <v>59</v>
      </c>
      <c r="C13" s="40" t="s">
        <v>10</v>
      </c>
      <c r="D13" s="53">
        <v>2</v>
      </c>
      <c r="E13" s="54">
        <f>F13/D13</f>
        <v>0.8</v>
      </c>
      <c r="F13" s="53">
        <v>1.6</v>
      </c>
      <c r="G13" s="55">
        <v>1.2030000000000001</v>
      </c>
      <c r="H13" s="53">
        <v>289</v>
      </c>
      <c r="I13" s="53">
        <v>24</v>
      </c>
      <c r="J13" s="56">
        <v>2599</v>
      </c>
      <c r="K13" s="56">
        <v>263</v>
      </c>
      <c r="L13" s="33">
        <v>0.41</v>
      </c>
      <c r="M13" s="55">
        <f>ROUND((K13/(H13*I13)),3)</f>
        <v>3.7999999999999999E-2</v>
      </c>
      <c r="N13" s="56">
        <f>ROUND((L13*30+M13*6),0)</f>
        <v>13</v>
      </c>
      <c r="O13" s="55">
        <v>10.178000000000001</v>
      </c>
      <c r="P13" s="55"/>
      <c r="Q13" s="57"/>
      <c r="R13" s="58"/>
      <c r="S13" s="56">
        <f>ROUND((O13*1.5),0)</f>
        <v>15</v>
      </c>
      <c r="T13" s="56">
        <f>ROUND((O13*0.0025*H13*I13),0)</f>
        <v>176</v>
      </c>
      <c r="U13" s="56">
        <v>3041</v>
      </c>
      <c r="V13" s="53">
        <f>'[25]вода хозбыт технолог'!AH13+'[25]вода хозбыт технолог'!AM13</f>
        <v>169</v>
      </c>
      <c r="W13" s="56">
        <v>291</v>
      </c>
      <c r="X13" s="56">
        <f>N13+R13+S13+T13+V13+W13</f>
        <v>664</v>
      </c>
      <c r="Y13" s="59"/>
      <c r="Z13" s="46"/>
    </row>
    <row r="14" spans="1:27" ht="19.5" customHeight="1">
      <c r="A14" s="29">
        <v>4</v>
      </c>
      <c r="B14" s="40" t="s">
        <v>60</v>
      </c>
      <c r="C14" s="40" t="s">
        <v>10</v>
      </c>
      <c r="D14" s="53">
        <v>1</v>
      </c>
      <c r="E14" s="54">
        <f>F14/D14</f>
        <v>0.504</v>
      </c>
      <c r="F14" s="53">
        <v>0.504</v>
      </c>
      <c r="G14" s="55">
        <v>0.39</v>
      </c>
      <c r="H14" s="53">
        <v>78</v>
      </c>
      <c r="I14" s="53">
        <v>24</v>
      </c>
      <c r="J14" s="56">
        <v>53</v>
      </c>
      <c r="K14" s="56">
        <v>6</v>
      </c>
      <c r="L14" s="33">
        <v>0.13200000000000001</v>
      </c>
      <c r="M14" s="55">
        <f>ROUND((K14/(H14*I14)),3)</f>
        <v>3.0000000000000001E-3</v>
      </c>
      <c r="N14" s="56">
        <f>ROUND((L14*30+M14*6),0)</f>
        <v>4</v>
      </c>
      <c r="O14" s="55">
        <v>1.6439999999999999</v>
      </c>
      <c r="P14" s="55"/>
      <c r="Q14" s="57"/>
      <c r="R14" s="58"/>
      <c r="S14" s="56">
        <f>ROUND((O14*1.5),0)</f>
        <v>2</v>
      </c>
      <c r="T14" s="56">
        <f>ROUND((O14*0.0025*H14*I14),0)</f>
        <v>8</v>
      </c>
      <c r="U14" s="56">
        <v>40</v>
      </c>
      <c r="V14" s="53">
        <f>'[25]вода хозбыт технолог'!AH14+'[25]вода хозбыт технолог'!AM14</f>
        <v>45</v>
      </c>
      <c r="W14" s="56">
        <f>'[25]вода хозбыт технолог'!S14+'[25]вода хозбыт технолог'!X14+'[25]вода хозбыт технолог'!AC14+'[25]вода хозбыт технолог'!O14+'[25]вода хозбыт технолог'!J14</f>
        <v>163</v>
      </c>
      <c r="X14" s="56">
        <f>N14+R14+S14+T14+V14+W14</f>
        <v>222</v>
      </c>
      <c r="Y14" s="59">
        <f>V14+W14</f>
        <v>208</v>
      </c>
      <c r="Z14" s="46"/>
    </row>
    <row r="15" spans="1:27" ht="25.5" customHeight="1">
      <c r="A15" s="29">
        <v>5</v>
      </c>
      <c r="B15" s="40" t="s">
        <v>108</v>
      </c>
      <c r="C15" s="40" t="s">
        <v>10</v>
      </c>
      <c r="D15" s="53">
        <v>6</v>
      </c>
      <c r="E15" s="54">
        <f>F15/D15</f>
        <v>0.504</v>
      </c>
      <c r="F15" s="53">
        <v>3.024</v>
      </c>
      <c r="G15" s="55">
        <v>5.4320000000000004</v>
      </c>
      <c r="H15" s="53">
        <v>289</v>
      </c>
      <c r="I15" s="53">
        <v>24</v>
      </c>
      <c r="J15" s="56">
        <v>7790</v>
      </c>
      <c r="K15" s="56">
        <v>456</v>
      </c>
      <c r="L15" s="33">
        <v>1.56</v>
      </c>
      <c r="M15" s="55">
        <f>ROUND((K15/(H15*I15)),3)</f>
        <v>6.6000000000000003E-2</v>
      </c>
      <c r="N15" s="56">
        <f>ROUND((L15*30+M15*6),0)</f>
        <v>47</v>
      </c>
      <c r="O15" s="55">
        <v>48.512999999999998</v>
      </c>
      <c r="P15" s="55">
        <v>8.4000000000000005E-2</v>
      </c>
      <c r="Q15" s="57">
        <v>0.76900000000000002</v>
      </c>
      <c r="R15" s="58">
        <f>ROUND((O15*1.5),0)</f>
        <v>73</v>
      </c>
      <c r="S15" s="56">
        <f>ROUND((O15*1.5),0)</f>
        <v>73</v>
      </c>
      <c r="T15" s="56">
        <f>ROUND((O15*0.0025*H15*I15),0)</f>
        <v>841</v>
      </c>
      <c r="U15" s="56">
        <v>7338</v>
      </c>
      <c r="V15" s="53">
        <f>'[25]вода хозбыт технолог'!AH15+'[25]вода хозбыт технолог'!AM15</f>
        <v>344</v>
      </c>
      <c r="W15" s="56">
        <v>520</v>
      </c>
      <c r="X15" s="56">
        <f>N15+R15+S15+T15+V15+W15</f>
        <v>1898</v>
      </c>
      <c r="Y15" s="59"/>
      <c r="Z15" s="46"/>
      <c r="AA15" s="46"/>
    </row>
    <row r="16" spans="1:27" s="67" customFormat="1" ht="20.25" customHeight="1">
      <c r="A16" s="60"/>
      <c r="B16" s="48" t="s">
        <v>62</v>
      </c>
      <c r="C16" s="48"/>
      <c r="D16" s="61">
        <f>SUM(D10:D15)</f>
        <v>17</v>
      </c>
      <c r="E16" s="48"/>
      <c r="F16" s="62">
        <f>SUM(F10:F15)</f>
        <v>31.563600000000005</v>
      </c>
      <c r="G16" s="63">
        <f>SUM(G10:G15)</f>
        <v>30.295999999999999</v>
      </c>
      <c r="H16" s="48"/>
      <c r="I16" s="48"/>
      <c r="J16" s="64">
        <f>SUM(J10:J15)</f>
        <v>54273</v>
      </c>
      <c r="K16" s="64">
        <f>SUM(K10:K15)</f>
        <v>3831</v>
      </c>
      <c r="L16" s="61">
        <f>SUM(L10:L15)</f>
        <v>9.6959999999999997</v>
      </c>
      <c r="M16" s="48"/>
      <c r="N16" s="64">
        <f t="shared" ref="N16:Y16" si="0">SUM(N10:N15)</f>
        <v>294</v>
      </c>
      <c r="O16" s="63">
        <f t="shared" si="0"/>
        <v>449.47499999999997</v>
      </c>
      <c r="P16" s="63">
        <f t="shared" si="0"/>
        <v>0.127</v>
      </c>
      <c r="Q16" s="62">
        <f t="shared" si="0"/>
        <v>0.80400000000000005</v>
      </c>
      <c r="R16" s="65">
        <f t="shared" si="0"/>
        <v>577</v>
      </c>
      <c r="S16" s="64">
        <f t="shared" si="0"/>
        <v>674</v>
      </c>
      <c r="T16" s="64">
        <f t="shared" si="0"/>
        <v>7772</v>
      </c>
      <c r="U16" s="64" t="e">
        <f t="shared" si="0"/>
        <v>#REF!</v>
      </c>
      <c r="V16" s="64" t="e">
        <f t="shared" si="0"/>
        <v>#REF!</v>
      </c>
      <c r="W16" s="64" t="e">
        <f t="shared" si="0"/>
        <v>#REF!</v>
      </c>
      <c r="X16" s="64">
        <f>SUM(X10:X15)</f>
        <v>21079</v>
      </c>
      <c r="Y16" s="64" t="e">
        <f t="shared" si="0"/>
        <v>#REF!</v>
      </c>
      <c r="Z16" s="66"/>
    </row>
    <row r="17" spans="1:25" ht="26.25" customHeight="1">
      <c r="A17" s="30"/>
      <c r="B17" s="43" t="s">
        <v>63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29.25" customHeight="1">
      <c r="A18" s="30"/>
      <c r="B18" s="43" t="s">
        <v>64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24" spans="1:25">
      <c r="A24" s="28" t="s">
        <v>3</v>
      </c>
    </row>
    <row r="25" spans="1:25" ht="16.5">
      <c r="A25" s="540" t="s">
        <v>461</v>
      </c>
      <c r="B25" s="540"/>
      <c r="C25" s="540"/>
      <c r="D25" s="540"/>
      <c r="E25" s="540"/>
      <c r="F25" s="540"/>
      <c r="G25" s="540"/>
      <c r="H25" s="540"/>
      <c r="I25" s="540"/>
      <c r="J25" s="540"/>
      <c r="K25" s="540"/>
      <c r="L25" s="540"/>
      <c r="M25" s="540"/>
      <c r="N25" s="540"/>
      <c r="O25" s="540"/>
      <c r="P25" s="540"/>
      <c r="Q25" s="540"/>
      <c r="R25" s="540"/>
      <c r="S25" s="540"/>
      <c r="T25" s="540"/>
      <c r="U25" s="540"/>
      <c r="V25" s="540"/>
      <c r="W25" s="540"/>
      <c r="X25" s="540"/>
      <c r="Y25" s="540"/>
    </row>
    <row r="26" spans="1:25" ht="15.75">
      <c r="A26" s="464"/>
      <c r="B26" s="464"/>
      <c r="C26" s="464"/>
      <c r="D26" s="464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4"/>
      <c r="S26" s="464"/>
      <c r="T26" s="464"/>
      <c r="U26" s="464"/>
      <c r="V26" s="464"/>
      <c r="W26" s="464"/>
      <c r="X26" s="464"/>
      <c r="Y26" s="464"/>
    </row>
    <row r="27" spans="1:25">
      <c r="A27" s="541" t="s">
        <v>55</v>
      </c>
      <c r="B27" s="541" t="s">
        <v>66</v>
      </c>
      <c r="C27" s="541" t="s">
        <v>49</v>
      </c>
      <c r="D27" s="541" t="s">
        <v>69</v>
      </c>
      <c r="E27" s="541" t="s">
        <v>70</v>
      </c>
      <c r="F27" s="541" t="s">
        <v>71</v>
      </c>
      <c r="G27" s="541" t="s">
        <v>72</v>
      </c>
      <c r="H27" s="541" t="s">
        <v>73</v>
      </c>
      <c r="I27" s="541" t="s">
        <v>74</v>
      </c>
      <c r="J27" s="538" t="s">
        <v>75</v>
      </c>
      <c r="K27" s="538" t="s">
        <v>76</v>
      </c>
      <c r="L27" s="541" t="s">
        <v>77</v>
      </c>
      <c r="M27" s="538" t="s">
        <v>78</v>
      </c>
      <c r="N27" s="541" t="s">
        <v>79</v>
      </c>
      <c r="O27" s="538" t="s">
        <v>80</v>
      </c>
      <c r="P27" s="541" t="s">
        <v>81</v>
      </c>
      <c r="Q27" s="541" t="s">
        <v>82</v>
      </c>
      <c r="R27" s="541" t="s">
        <v>83</v>
      </c>
      <c r="S27" s="541" t="s">
        <v>84</v>
      </c>
      <c r="T27" s="541" t="s">
        <v>85</v>
      </c>
      <c r="U27" s="541" t="s">
        <v>86</v>
      </c>
      <c r="V27" s="541" t="s">
        <v>87</v>
      </c>
      <c r="W27" s="541"/>
      <c r="X27" s="541" t="s">
        <v>88</v>
      </c>
      <c r="Y27" s="541" t="s">
        <v>89</v>
      </c>
    </row>
    <row r="28" spans="1:25" ht="34.5" customHeight="1">
      <c r="A28" s="541"/>
      <c r="B28" s="541"/>
      <c r="C28" s="541"/>
      <c r="D28" s="541"/>
      <c r="E28" s="541"/>
      <c r="F28" s="541"/>
      <c r="G28" s="541"/>
      <c r="H28" s="541"/>
      <c r="I28" s="541"/>
      <c r="J28" s="539"/>
      <c r="K28" s="539"/>
      <c r="L28" s="541"/>
      <c r="M28" s="539"/>
      <c r="N28" s="541"/>
      <c r="O28" s="539"/>
      <c r="P28" s="541"/>
      <c r="Q28" s="541"/>
      <c r="R28" s="541"/>
      <c r="S28" s="541"/>
      <c r="T28" s="541"/>
      <c r="U28" s="541"/>
      <c r="V28" s="541"/>
      <c r="W28" s="541"/>
      <c r="X28" s="541"/>
      <c r="Y28" s="541"/>
    </row>
    <row r="29" spans="1:25" ht="33" customHeight="1">
      <c r="A29" s="541"/>
      <c r="B29" s="541"/>
      <c r="C29" s="44"/>
      <c r="D29" s="44" t="s">
        <v>90</v>
      </c>
      <c r="E29" s="44" t="s">
        <v>67</v>
      </c>
      <c r="F29" s="44" t="s">
        <v>67</v>
      </c>
      <c r="G29" s="44" t="s">
        <v>91</v>
      </c>
      <c r="H29" s="44" t="s">
        <v>92</v>
      </c>
      <c r="I29" s="44" t="s">
        <v>93</v>
      </c>
      <c r="J29" s="44" t="s">
        <v>94</v>
      </c>
      <c r="K29" s="44" t="s">
        <v>94</v>
      </c>
      <c r="L29" s="44" t="s">
        <v>67</v>
      </c>
      <c r="M29" s="44" t="s">
        <v>67</v>
      </c>
      <c r="N29" s="44" t="s">
        <v>95</v>
      </c>
      <c r="O29" s="44" t="s">
        <v>96</v>
      </c>
      <c r="P29" s="44" t="s">
        <v>97</v>
      </c>
      <c r="Q29" s="44" t="s">
        <v>96</v>
      </c>
      <c r="R29" s="44" t="s">
        <v>96</v>
      </c>
      <c r="S29" s="44" t="s">
        <v>96</v>
      </c>
      <c r="T29" s="44" t="s">
        <v>95</v>
      </c>
      <c r="U29" s="44" t="s">
        <v>96</v>
      </c>
      <c r="V29" s="44" t="s">
        <v>98</v>
      </c>
      <c r="W29" s="44" t="s">
        <v>99</v>
      </c>
      <c r="X29" s="44" t="s">
        <v>100</v>
      </c>
      <c r="Y29" s="44" t="s">
        <v>100</v>
      </c>
    </row>
    <row r="30" spans="1:25" ht="15.75" customHeight="1">
      <c r="A30" s="51">
        <v>1</v>
      </c>
      <c r="B30" s="51">
        <v>2</v>
      </c>
      <c r="C30" s="51">
        <v>3</v>
      </c>
      <c r="D30" s="51">
        <v>4</v>
      </c>
      <c r="E30" s="51">
        <v>5</v>
      </c>
      <c r="F30" s="51" t="s">
        <v>101</v>
      </c>
      <c r="G30" s="51">
        <v>7</v>
      </c>
      <c r="H30" s="51">
        <v>8</v>
      </c>
      <c r="I30" s="51">
        <v>9</v>
      </c>
      <c r="J30" s="51">
        <v>10</v>
      </c>
      <c r="K30" s="51">
        <v>11</v>
      </c>
      <c r="L30" s="51">
        <v>12</v>
      </c>
      <c r="M30" s="51" t="s">
        <v>102</v>
      </c>
      <c r="N30" s="51" t="s">
        <v>103</v>
      </c>
      <c r="O30" s="51">
        <v>15</v>
      </c>
      <c r="P30" s="51">
        <v>16</v>
      </c>
      <c r="Q30" s="51">
        <v>17</v>
      </c>
      <c r="R30" s="51" t="s">
        <v>104</v>
      </c>
      <c r="S30" s="51" t="s">
        <v>105</v>
      </c>
      <c r="T30" s="51" t="s">
        <v>106</v>
      </c>
      <c r="U30" s="51">
        <v>21</v>
      </c>
      <c r="V30" s="51">
        <v>22</v>
      </c>
      <c r="W30" s="51">
        <v>23</v>
      </c>
      <c r="X30" s="51">
        <v>24</v>
      </c>
      <c r="Y30" s="51" t="s">
        <v>107</v>
      </c>
    </row>
    <row r="31" spans="1:25">
      <c r="A31" s="29">
        <v>1</v>
      </c>
      <c r="B31" s="40" t="s">
        <v>57</v>
      </c>
      <c r="C31" s="40" t="s">
        <v>10</v>
      </c>
      <c r="D31" s="53">
        <v>5</v>
      </c>
      <c r="E31" s="54">
        <f>F31/D31</f>
        <v>1.44712</v>
      </c>
      <c r="F31" s="54">
        <v>7.2355999999999998</v>
      </c>
      <c r="G31" s="55">
        <v>5.91</v>
      </c>
      <c r="H31" s="53">
        <v>274</v>
      </c>
      <c r="I31" s="53">
        <v>24</v>
      </c>
      <c r="J31" s="56">
        <v>11080</v>
      </c>
      <c r="K31" s="56">
        <v>771</v>
      </c>
      <c r="L31" s="33">
        <v>2.1520000000000001</v>
      </c>
      <c r="M31" s="55">
        <f>ROUND((K31/(H31*I31)),3)</f>
        <v>0.11700000000000001</v>
      </c>
      <c r="N31" s="56">
        <f>ROUND((L31*30+M31*6),0)</f>
        <v>65</v>
      </c>
      <c r="O31" s="55">
        <v>53.070999999999998</v>
      </c>
      <c r="P31" s="55"/>
      <c r="Q31" s="57"/>
      <c r="R31" s="58"/>
      <c r="S31" s="56">
        <f>ROUND((O31*1.5),0)</f>
        <v>80</v>
      </c>
      <c r="T31" s="56">
        <f>ROUND((O31*0.0025*H31*I31),0)</f>
        <v>872</v>
      </c>
      <c r="U31" s="56">
        <f t="shared" ref="U31:U36" si="1">U10</f>
        <v>13119</v>
      </c>
      <c r="V31" s="53">
        <f>'вода хозбыт технолог'!AH30+'вода хозбыт технолог'!AM30</f>
        <v>0</v>
      </c>
      <c r="W31" s="53">
        <f>'вода хозбыт технолог'!X30+'вода хозбыт технолог'!AC30</f>
        <v>0</v>
      </c>
      <c r="X31" s="56">
        <f>N31+R31+S31+T31+V31+W31</f>
        <v>1017</v>
      </c>
      <c r="Y31" s="59"/>
    </row>
    <row r="32" spans="1:25">
      <c r="A32" s="29"/>
      <c r="B32" s="40"/>
      <c r="C32" s="40"/>
      <c r="D32" s="53"/>
      <c r="E32" s="54"/>
      <c r="F32" s="53"/>
      <c r="G32" s="55"/>
      <c r="H32" s="53">
        <v>274</v>
      </c>
      <c r="I32" s="53"/>
      <c r="J32" s="56"/>
      <c r="K32" s="56"/>
      <c r="L32" s="33"/>
      <c r="M32" s="55"/>
      <c r="N32" s="56"/>
      <c r="O32" s="55"/>
      <c r="P32" s="55"/>
      <c r="Q32" s="57"/>
      <c r="R32" s="58"/>
      <c r="S32" s="56"/>
      <c r="T32" s="56"/>
      <c r="U32" s="56" t="e">
        <f t="shared" si="1"/>
        <v>#REF!</v>
      </c>
      <c r="V32" s="53">
        <f>'вода хозбыт технолог'!AH31+'вода хозбыт технолог'!AM31</f>
        <v>0</v>
      </c>
      <c r="W32" s="53">
        <f>'вода хозбыт технолог'!X31+'вода хозбыт технолог'!AC31</f>
        <v>0</v>
      </c>
      <c r="X32" s="56"/>
      <c r="Y32" s="59">
        <f>V32+W32</f>
        <v>0</v>
      </c>
    </row>
    <row r="33" spans="1:25">
      <c r="A33" s="29">
        <v>2</v>
      </c>
      <c r="B33" s="40" t="s">
        <v>58</v>
      </c>
      <c r="C33" s="40" t="s">
        <v>10</v>
      </c>
      <c r="D33" s="53">
        <v>3</v>
      </c>
      <c r="E33" s="54">
        <f>F33/D33</f>
        <v>6.4000000000000012</v>
      </c>
      <c r="F33" s="53">
        <f>6.4*3</f>
        <v>19.200000000000003</v>
      </c>
      <c r="G33" s="55">
        <v>17.361000000000001</v>
      </c>
      <c r="H33" s="53">
        <v>274</v>
      </c>
      <c r="I33" s="53">
        <v>24</v>
      </c>
      <c r="J33" s="56">
        <v>32751</v>
      </c>
      <c r="K33" s="56">
        <v>2335</v>
      </c>
      <c r="L33" s="33">
        <v>5.4420000000000002</v>
      </c>
      <c r="M33" s="55">
        <f>ROUND((K33/(H33*I33)),3)</f>
        <v>0.35499999999999998</v>
      </c>
      <c r="N33" s="56">
        <f>ROUND((L33*30+M33*6),0)</f>
        <v>165</v>
      </c>
      <c r="O33" s="55">
        <v>336.06900000000002</v>
      </c>
      <c r="P33" s="55">
        <v>4.2999999999999997E-2</v>
      </c>
      <c r="Q33" s="57">
        <v>3.5000000000000003E-2</v>
      </c>
      <c r="R33" s="58">
        <f>ROUND((O33*1.5),0)</f>
        <v>504</v>
      </c>
      <c r="S33" s="56">
        <f>ROUND((O33*1.5),0)</f>
        <v>504</v>
      </c>
      <c r="T33" s="56">
        <f>ROUND((O33*0.0025*H33*I33),0)</f>
        <v>5525</v>
      </c>
      <c r="U33" s="56">
        <f t="shared" si="1"/>
        <v>34121</v>
      </c>
      <c r="V33" s="53">
        <f>'вода хозбыт технолог'!AH32+'вода хозбыт технолог'!AM32</f>
        <v>498</v>
      </c>
      <c r="W33" s="53">
        <f>'вода хозбыт технолог'!X32+'вода хозбыт технолог'!AC32</f>
        <v>400</v>
      </c>
      <c r="X33" s="56">
        <f>N33+R33+S33+T33+V33+W33</f>
        <v>7596</v>
      </c>
      <c r="Y33" s="59">
        <f>V33+W33</f>
        <v>898</v>
      </c>
    </row>
    <row r="34" spans="1:25" ht="26.25">
      <c r="A34" s="29">
        <v>3</v>
      </c>
      <c r="B34" s="40" t="s">
        <v>59</v>
      </c>
      <c r="C34" s="40" t="s">
        <v>10</v>
      </c>
      <c r="D34" s="53">
        <v>2</v>
      </c>
      <c r="E34" s="54">
        <f>F34/D34</f>
        <v>0.8</v>
      </c>
      <c r="F34" s="53">
        <v>1.6</v>
      </c>
      <c r="G34" s="55">
        <v>1.2030000000000001</v>
      </c>
      <c r="H34" s="53">
        <v>274</v>
      </c>
      <c r="I34" s="53">
        <v>24</v>
      </c>
      <c r="J34" s="56">
        <v>2599</v>
      </c>
      <c r="K34" s="56">
        <v>263</v>
      </c>
      <c r="L34" s="33">
        <v>0.41</v>
      </c>
      <c r="M34" s="55">
        <f>ROUND((K34/(H34*I34)),3)</f>
        <v>0.04</v>
      </c>
      <c r="N34" s="56">
        <f>ROUND((L34*30+M34*6),0)</f>
        <v>13</v>
      </c>
      <c r="O34" s="55">
        <v>10.178000000000001</v>
      </c>
      <c r="P34" s="55"/>
      <c r="Q34" s="57"/>
      <c r="R34" s="58"/>
      <c r="S34" s="56">
        <f>ROUND((O34*1.5),0)</f>
        <v>15</v>
      </c>
      <c r="T34" s="56">
        <f>ROUND((O34*0.0025*H34*I34),0)</f>
        <v>167</v>
      </c>
      <c r="U34" s="56">
        <f t="shared" si="1"/>
        <v>3041</v>
      </c>
      <c r="V34" s="53">
        <f>'вода хозбыт технолог'!AH33+'вода хозбыт технолог'!AM33</f>
        <v>0</v>
      </c>
      <c r="W34" s="53">
        <f>'вода хозбыт технолог'!X33+'вода хозбыт технолог'!AC33</f>
        <v>0</v>
      </c>
      <c r="X34" s="56">
        <f>N34+R34+S34+T34+V34+W34</f>
        <v>195</v>
      </c>
      <c r="Y34" s="59"/>
    </row>
    <row r="35" spans="1:25">
      <c r="A35" s="29">
        <v>4</v>
      </c>
      <c r="B35" s="40" t="s">
        <v>60</v>
      </c>
      <c r="C35" s="40" t="s">
        <v>10</v>
      </c>
      <c r="D35" s="53">
        <v>1</v>
      </c>
      <c r="E35" s="54">
        <f>F35/D35</f>
        <v>0.504</v>
      </c>
      <c r="F35" s="53">
        <v>0.504</v>
      </c>
      <c r="G35" s="55">
        <v>0.39</v>
      </c>
      <c r="H35" s="53">
        <v>78</v>
      </c>
      <c r="I35" s="53">
        <v>24</v>
      </c>
      <c r="J35" s="56">
        <v>53</v>
      </c>
      <c r="K35" s="56">
        <v>6</v>
      </c>
      <c r="L35" s="33">
        <v>0.13200000000000001</v>
      </c>
      <c r="M35" s="55">
        <f>ROUND((K35/(H35*I35)),3)</f>
        <v>3.0000000000000001E-3</v>
      </c>
      <c r="N35" s="56">
        <f>ROUND((L35*30+M35*6),0)</f>
        <v>4</v>
      </c>
      <c r="O35" s="55">
        <v>1.6439999999999999</v>
      </c>
      <c r="P35" s="55"/>
      <c r="Q35" s="57"/>
      <c r="R35" s="58"/>
      <c r="S35" s="56">
        <f>ROUND((O35*1.5),0)</f>
        <v>2</v>
      </c>
      <c r="T35" s="56">
        <f>ROUND((O35*0.0025*H35*I35),0)</f>
        <v>8</v>
      </c>
      <c r="U35" s="56">
        <f t="shared" si="1"/>
        <v>40</v>
      </c>
      <c r="V35" s="53">
        <f>'вода хозбыт технолог'!AH34+'вода хозбыт технолог'!AM34</f>
        <v>45</v>
      </c>
      <c r="W35" s="53">
        <f>'вода хозбыт технолог'!X34+'вода хозбыт технолог'!AC34</f>
        <v>36</v>
      </c>
      <c r="X35" s="56">
        <f>N35+R35+S35+T35+V35+W35</f>
        <v>95</v>
      </c>
      <c r="Y35" s="59">
        <f>V35+W35</f>
        <v>81</v>
      </c>
    </row>
    <row r="36" spans="1:25">
      <c r="A36" s="29">
        <v>5</v>
      </c>
      <c r="B36" s="40" t="s">
        <v>108</v>
      </c>
      <c r="C36" s="40" t="s">
        <v>10</v>
      </c>
      <c r="D36" s="53">
        <v>6</v>
      </c>
      <c r="E36" s="54">
        <f>F36/D36</f>
        <v>0.504</v>
      </c>
      <c r="F36" s="53">
        <v>3.024</v>
      </c>
      <c r="G36" s="55">
        <v>5.4320000000000004</v>
      </c>
      <c r="H36" s="53">
        <v>274</v>
      </c>
      <c r="I36" s="53">
        <v>24</v>
      </c>
      <c r="J36" s="56">
        <v>7790</v>
      </c>
      <c r="K36" s="56">
        <v>456</v>
      </c>
      <c r="L36" s="33">
        <v>1.56</v>
      </c>
      <c r="M36" s="55">
        <f>ROUND((K36/(H36*I36)),3)</f>
        <v>6.9000000000000006E-2</v>
      </c>
      <c r="N36" s="56">
        <f>ROUND((L36*30+M36*6),0)</f>
        <v>47</v>
      </c>
      <c r="O36" s="55">
        <v>48.512999999999998</v>
      </c>
      <c r="P36" s="55">
        <v>8.4000000000000005E-2</v>
      </c>
      <c r="Q36" s="57">
        <v>0.76900000000000002</v>
      </c>
      <c r="R36" s="58">
        <f>ROUND((O36*1.5),0)</f>
        <v>73</v>
      </c>
      <c r="S36" s="56">
        <f>ROUND((O36*1.5),0)</f>
        <v>73</v>
      </c>
      <c r="T36" s="56">
        <f>ROUND((O36*0.0025*H36*I36),0)</f>
        <v>798</v>
      </c>
      <c r="U36" s="56">
        <f t="shared" si="1"/>
        <v>7338</v>
      </c>
      <c r="V36" s="53">
        <f>'вода хозбыт технолог'!AH35+'вода хозбыт технолог'!AM35</f>
        <v>0</v>
      </c>
      <c r="W36" s="53">
        <f>'вода хозбыт технолог'!X35+'вода хозбыт технолог'!AC35</f>
        <v>0</v>
      </c>
      <c r="X36" s="56">
        <f>N36+R36+S36+T36+V36+W36</f>
        <v>991</v>
      </c>
      <c r="Y36" s="59"/>
    </row>
    <row r="37" spans="1:25">
      <c r="A37" s="60"/>
      <c r="B37" s="48" t="s">
        <v>62</v>
      </c>
      <c r="C37" s="48"/>
      <c r="D37" s="61">
        <f>SUM(D31:D36)</f>
        <v>17</v>
      </c>
      <c r="E37" s="48"/>
      <c r="F37" s="62">
        <f>SUM(F31:F36)</f>
        <v>31.563600000000005</v>
      </c>
      <c r="G37" s="63">
        <f>SUM(G31:G36)</f>
        <v>30.295999999999999</v>
      </c>
      <c r="H37" s="48"/>
      <c r="I37" s="48"/>
      <c r="J37" s="64">
        <f>SUM(J31:J36)</f>
        <v>54273</v>
      </c>
      <c r="K37" s="64">
        <f>SUM(K31:K36)</f>
        <v>3831</v>
      </c>
      <c r="L37" s="61">
        <f>SUM(L31:L36)</f>
        <v>9.6959999999999997</v>
      </c>
      <c r="M37" s="48"/>
      <c r="N37" s="64">
        <f t="shared" ref="N37:W37" si="2">SUM(N31:N36)</f>
        <v>294</v>
      </c>
      <c r="O37" s="63">
        <f t="shared" si="2"/>
        <v>449.47499999999997</v>
      </c>
      <c r="P37" s="63">
        <f t="shared" si="2"/>
        <v>0.127</v>
      </c>
      <c r="Q37" s="62">
        <f t="shared" si="2"/>
        <v>0.80400000000000005</v>
      </c>
      <c r="R37" s="65">
        <f t="shared" si="2"/>
        <v>577</v>
      </c>
      <c r="S37" s="64">
        <f t="shared" si="2"/>
        <v>674</v>
      </c>
      <c r="T37" s="64">
        <f t="shared" si="2"/>
        <v>7370</v>
      </c>
      <c r="U37" s="64" t="e">
        <f t="shared" si="2"/>
        <v>#REF!</v>
      </c>
      <c r="V37" s="64">
        <f t="shared" si="2"/>
        <v>543</v>
      </c>
      <c r="W37" s="64">
        <f t="shared" si="2"/>
        <v>436</v>
      </c>
      <c r="X37" s="64">
        <f>SUM(X31:X36)</f>
        <v>9894</v>
      </c>
      <c r="Y37" s="64">
        <f>SUM(Y31:Y36)</f>
        <v>979</v>
      </c>
    </row>
    <row r="38" spans="1:25">
      <c r="A38" s="30"/>
      <c r="B38" s="43" t="s">
        <v>63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>
      <c r="A39" s="30"/>
      <c r="B39" s="43" t="s">
        <v>64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</sheetData>
  <mergeCells count="50">
    <mergeCell ref="U27:U28"/>
    <mergeCell ref="V27:W28"/>
    <mergeCell ref="X27:X28"/>
    <mergeCell ref="Y27:Y28"/>
    <mergeCell ref="P27:P28"/>
    <mergeCell ref="Q27:Q28"/>
    <mergeCell ref="R27:R28"/>
    <mergeCell ref="S27:S28"/>
    <mergeCell ref="T27:T28"/>
    <mergeCell ref="A25:Y25"/>
    <mergeCell ref="A27:A29"/>
    <mergeCell ref="B27:B29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O6:O7"/>
    <mergeCell ref="A4:Y4"/>
    <mergeCell ref="A6:A8"/>
    <mergeCell ref="B6:B8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V6:W7"/>
    <mergeCell ref="X6:X7"/>
    <mergeCell ref="Y6:Y7"/>
    <mergeCell ref="P6:P7"/>
    <mergeCell ref="Q6:Q7"/>
    <mergeCell ref="R6:R7"/>
    <mergeCell ref="S6:S7"/>
    <mergeCell ref="T6:T7"/>
    <mergeCell ref="U6:U7"/>
  </mergeCells>
  <pageMargins left="0.39370078740157483" right="0.39370078740157483" top="0.78740157480314965" bottom="0.39370078740157483" header="0.31496062992125984" footer="0.31496062992125984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598"/>
  <sheetViews>
    <sheetView view="pageBreakPreview" topLeftCell="A13" zoomScale="80" zoomScaleNormal="80" zoomScaleSheetLayoutView="80" workbookViewId="0">
      <selection activeCell="G8" sqref="G8"/>
    </sheetView>
  </sheetViews>
  <sheetFormatPr defaultColWidth="9.140625" defaultRowHeight="15"/>
  <cols>
    <col min="1" max="1" width="6" style="27" customWidth="1"/>
    <col min="2" max="2" width="53.28515625" style="27" customWidth="1"/>
    <col min="3" max="3" width="23.42578125" style="27" customWidth="1"/>
    <col min="4" max="4" width="15.28515625" style="27" customWidth="1"/>
    <col min="5" max="5" width="14.28515625" style="27" customWidth="1"/>
    <col min="6" max="6" width="9.140625" style="27"/>
    <col min="7" max="7" width="11.5703125" style="27" customWidth="1"/>
    <col min="8" max="8" width="9.140625" style="27"/>
    <col min="9" max="9" width="16.7109375" style="27" customWidth="1"/>
    <col min="10" max="10" width="9.140625" style="27"/>
    <col min="11" max="11" width="13.7109375" style="27" bestFit="1" customWidth="1"/>
    <col min="12" max="16384" width="9.140625" style="27"/>
  </cols>
  <sheetData>
    <row r="1" spans="1:9">
      <c r="A1" s="3" t="s">
        <v>462</v>
      </c>
    </row>
    <row r="2" spans="1:9">
      <c r="A2" s="3" t="e">
        <f>'вода заполн.подпитка'!A2</f>
        <v>#REF!</v>
      </c>
    </row>
    <row r="4" spans="1:9" ht="38.25" customHeight="1">
      <c r="A4" s="545" t="s">
        <v>171</v>
      </c>
      <c r="B4" s="545"/>
      <c r="C4" s="545"/>
      <c r="D4" s="545"/>
      <c r="E4" s="545"/>
    </row>
    <row r="6" spans="1:9">
      <c r="A6" s="27" t="s">
        <v>172</v>
      </c>
    </row>
    <row r="7" spans="1:9" ht="37.5" customHeight="1">
      <c r="A7" s="546" t="s">
        <v>173</v>
      </c>
      <c r="B7" s="546"/>
      <c r="C7" s="546"/>
      <c r="D7" s="546"/>
      <c r="E7" s="546"/>
    </row>
    <row r="8" spans="1:9" ht="48" customHeight="1">
      <c r="A8" s="546" t="s">
        <v>174</v>
      </c>
      <c r="B8" s="546"/>
      <c r="C8" s="546"/>
      <c r="D8" s="546"/>
      <c r="E8" s="546"/>
    </row>
    <row r="10" spans="1:9" ht="28.5">
      <c r="A10" s="95" t="s">
        <v>14</v>
      </c>
      <c r="B10" s="95" t="s">
        <v>175</v>
      </c>
      <c r="C10" s="95" t="s">
        <v>176</v>
      </c>
      <c r="D10" s="95" t="s">
        <v>34</v>
      </c>
      <c r="E10" s="95" t="s">
        <v>177</v>
      </c>
    </row>
    <row r="11" spans="1:9">
      <c r="A11" s="96" t="s">
        <v>42</v>
      </c>
      <c r="B11" s="96" t="s">
        <v>178</v>
      </c>
      <c r="C11" s="96"/>
      <c r="D11" s="96"/>
      <c r="E11" s="96"/>
    </row>
    <row r="12" spans="1:9" ht="30">
      <c r="A12" s="30" t="s">
        <v>19</v>
      </c>
      <c r="B12" s="16" t="s">
        <v>179</v>
      </c>
      <c r="C12" s="30"/>
      <c r="D12" s="29" t="s">
        <v>180</v>
      </c>
      <c r="E12" s="30">
        <v>3</v>
      </c>
    </row>
    <row r="13" spans="1:9">
      <c r="A13" s="30" t="s">
        <v>20</v>
      </c>
      <c r="B13" s="16" t="s">
        <v>181</v>
      </c>
      <c r="C13" s="30"/>
      <c r="D13" s="29" t="s">
        <v>67</v>
      </c>
      <c r="E13" s="30">
        <v>6.4</v>
      </c>
    </row>
    <row r="14" spans="1:9">
      <c r="A14" s="30" t="s">
        <v>21</v>
      </c>
      <c r="B14" s="16" t="s">
        <v>182</v>
      </c>
      <c r="C14" s="30" t="s">
        <v>183</v>
      </c>
      <c r="D14" s="29" t="s">
        <v>67</v>
      </c>
      <c r="E14" s="30">
        <f>E12*E13</f>
        <v>19.200000000000003</v>
      </c>
      <c r="I14" s="46"/>
    </row>
    <row r="15" spans="1:9" ht="30">
      <c r="A15" s="30" t="s">
        <v>22</v>
      </c>
      <c r="B15" s="16" t="s">
        <v>184</v>
      </c>
      <c r="C15" s="30"/>
      <c r="D15" s="29" t="s">
        <v>185</v>
      </c>
      <c r="E15" s="30">
        <v>0.8</v>
      </c>
      <c r="I15" s="27">
        <f>5245.75/289</f>
        <v>18.151384083044984</v>
      </c>
    </row>
    <row r="16" spans="1:9" ht="48" customHeight="1">
      <c r="A16" s="30" t="s">
        <v>23</v>
      </c>
      <c r="B16" s="16" t="s">
        <v>186</v>
      </c>
      <c r="C16" s="30"/>
      <c r="D16" s="29" t="s">
        <v>187</v>
      </c>
      <c r="E16" s="30">
        <f>205-104</f>
        <v>101</v>
      </c>
    </row>
    <row r="17" spans="1:11">
      <c r="A17" s="30" t="s">
        <v>24</v>
      </c>
      <c r="B17" s="16" t="s">
        <v>188</v>
      </c>
      <c r="C17" s="30" t="s">
        <v>189</v>
      </c>
      <c r="D17" s="29" t="s">
        <v>190</v>
      </c>
      <c r="E17" s="97">
        <f>(E15*E14)/(E16/1000)</f>
        <v>152.0792079207921</v>
      </c>
      <c r="G17" s="98"/>
      <c r="I17" s="99"/>
      <c r="K17" s="99"/>
    </row>
    <row r="18" spans="1:11">
      <c r="A18" s="30" t="s">
        <v>25</v>
      </c>
      <c r="B18" s="16" t="s">
        <v>191</v>
      </c>
      <c r="C18" s="30"/>
      <c r="D18" s="29" t="s">
        <v>192</v>
      </c>
      <c r="E18" s="100">
        <f>((27/60*8*2)/60)</f>
        <v>0.12000000000000001</v>
      </c>
      <c r="G18" s="27" t="s">
        <v>193</v>
      </c>
    </row>
    <row r="19" spans="1:11" s="34" customFormat="1" ht="14.25">
      <c r="A19" s="47" t="s">
        <v>26</v>
      </c>
      <c r="B19" s="101" t="s">
        <v>194</v>
      </c>
      <c r="C19" s="47" t="s">
        <v>195</v>
      </c>
      <c r="D19" s="102" t="s">
        <v>196</v>
      </c>
      <c r="E19" s="103">
        <f>ROUND(((E17)*E18),1)</f>
        <v>18.2</v>
      </c>
    </row>
    <row r="20" spans="1:11">
      <c r="A20" s="104" t="s">
        <v>43</v>
      </c>
      <c r="B20" s="104" t="s">
        <v>197</v>
      </c>
      <c r="C20" s="104"/>
      <c r="D20" s="104"/>
      <c r="E20" s="104"/>
    </row>
    <row r="21" spans="1:11">
      <c r="A21" s="30" t="s">
        <v>29</v>
      </c>
      <c r="B21" s="16" t="s">
        <v>198</v>
      </c>
      <c r="C21" s="30"/>
      <c r="D21" s="29" t="s">
        <v>180</v>
      </c>
      <c r="E21" s="30">
        <v>2</v>
      </c>
      <c r="G21" s="27" t="s">
        <v>199</v>
      </c>
    </row>
    <row r="22" spans="1:11">
      <c r="A22" s="105" t="s">
        <v>32</v>
      </c>
      <c r="B22" s="106" t="s">
        <v>200</v>
      </c>
      <c r="C22" s="105"/>
      <c r="D22" s="107" t="s">
        <v>180</v>
      </c>
      <c r="E22" s="105">
        <v>3</v>
      </c>
    </row>
    <row r="23" spans="1:11">
      <c r="A23" s="547" t="s">
        <v>52</v>
      </c>
      <c r="B23" s="549" t="s">
        <v>201</v>
      </c>
      <c r="C23" s="30"/>
      <c r="D23" s="29" t="s">
        <v>202</v>
      </c>
      <c r="E23" s="30">
        <v>1</v>
      </c>
      <c r="G23" s="27" t="s">
        <v>203</v>
      </c>
    </row>
    <row r="24" spans="1:11">
      <c r="A24" s="548"/>
      <c r="B24" s="550"/>
      <c r="C24" s="30"/>
      <c r="D24" s="29" t="s">
        <v>204</v>
      </c>
      <c r="E24" s="108">
        <f>E23/30</f>
        <v>3.3333333333333333E-2</v>
      </c>
    </row>
    <row r="25" spans="1:11">
      <c r="A25" s="551" t="s">
        <v>53</v>
      </c>
      <c r="B25" s="553" t="s">
        <v>205</v>
      </c>
      <c r="C25" s="105"/>
      <c r="D25" s="107" t="s">
        <v>202</v>
      </c>
      <c r="E25" s="105">
        <v>2</v>
      </c>
      <c r="G25" s="27" t="s">
        <v>203</v>
      </c>
    </row>
    <row r="26" spans="1:11">
      <c r="A26" s="552"/>
      <c r="B26" s="554"/>
      <c r="C26" s="105"/>
      <c r="D26" s="107" t="s">
        <v>204</v>
      </c>
      <c r="E26" s="109">
        <f>E25/30</f>
        <v>6.6666666666666666E-2</v>
      </c>
    </row>
    <row r="27" spans="1:11">
      <c r="A27" s="30" t="s">
        <v>206</v>
      </c>
      <c r="B27" s="16" t="s">
        <v>207</v>
      </c>
      <c r="C27" s="30"/>
      <c r="D27" s="29" t="s">
        <v>0</v>
      </c>
      <c r="E27" s="45">
        <v>1000</v>
      </c>
    </row>
    <row r="28" spans="1:11">
      <c r="A28" s="105" t="s">
        <v>208</v>
      </c>
      <c r="B28" s="106" t="s">
        <v>209</v>
      </c>
      <c r="C28" s="105"/>
      <c r="D28" s="107" t="s">
        <v>0</v>
      </c>
      <c r="E28" s="110">
        <v>1500</v>
      </c>
    </row>
    <row r="29" spans="1:11" ht="30">
      <c r="A29" s="30" t="s">
        <v>210</v>
      </c>
      <c r="B29" s="16" t="s">
        <v>211</v>
      </c>
      <c r="C29" s="30"/>
      <c r="D29" s="29"/>
      <c r="E29" s="30"/>
    </row>
    <row r="30" spans="1:11">
      <c r="A30" s="30" t="s">
        <v>212</v>
      </c>
      <c r="B30" s="16" t="s">
        <v>213</v>
      </c>
      <c r="C30" s="30"/>
      <c r="D30" s="29" t="s">
        <v>96</v>
      </c>
      <c r="E30" s="30">
        <v>2.1</v>
      </c>
    </row>
    <row r="31" spans="1:11">
      <c r="A31" s="105" t="s">
        <v>214</v>
      </c>
      <c r="B31" s="106" t="s">
        <v>215</v>
      </c>
      <c r="C31" s="105"/>
      <c r="D31" s="107" t="s">
        <v>96</v>
      </c>
      <c r="E31" s="105">
        <v>4.5999999999999996</v>
      </c>
    </row>
    <row r="32" spans="1:11" ht="30">
      <c r="A32" s="30" t="s">
        <v>216</v>
      </c>
      <c r="B32" s="16" t="s">
        <v>217</v>
      </c>
      <c r="C32" s="30"/>
      <c r="D32" s="29" t="s">
        <v>96</v>
      </c>
      <c r="E32" s="30">
        <v>10.3</v>
      </c>
      <c r="G32" s="27" t="s">
        <v>218</v>
      </c>
    </row>
    <row r="33" spans="1:5" ht="30">
      <c r="A33" s="105" t="s">
        <v>219</v>
      </c>
      <c r="B33" s="106" t="s">
        <v>220</v>
      </c>
      <c r="C33" s="105"/>
      <c r="D33" s="107" t="s">
        <v>96</v>
      </c>
      <c r="E33" s="105">
        <v>21.1</v>
      </c>
    </row>
    <row r="34" spans="1:5" ht="30">
      <c r="A34" s="30" t="s">
        <v>221</v>
      </c>
      <c r="B34" s="16" t="s">
        <v>222</v>
      </c>
      <c r="C34" s="16" t="s">
        <v>223</v>
      </c>
      <c r="D34" s="29" t="s">
        <v>224</v>
      </c>
      <c r="E34" s="108">
        <f>(E30+E32)*E21*E24</f>
        <v>0.82666666666666666</v>
      </c>
    </row>
    <row r="35" spans="1:5" ht="30">
      <c r="A35" s="30" t="s">
        <v>225</v>
      </c>
      <c r="B35" s="16" t="s">
        <v>226</v>
      </c>
      <c r="C35" s="16" t="s">
        <v>227</v>
      </c>
      <c r="D35" s="29" t="s">
        <v>224</v>
      </c>
      <c r="E35" s="108">
        <f>(E31+E33)*E22*E26</f>
        <v>5.1400000000000006</v>
      </c>
    </row>
    <row r="36" spans="1:5" ht="29.25">
      <c r="A36" s="111" t="s">
        <v>228</v>
      </c>
      <c r="B36" s="101" t="s">
        <v>229</v>
      </c>
      <c r="C36" s="47" t="s">
        <v>230</v>
      </c>
      <c r="D36" s="112" t="s">
        <v>224</v>
      </c>
      <c r="E36" s="113">
        <f>E34+E35</f>
        <v>5.9666666666666668</v>
      </c>
    </row>
    <row r="37" spans="1:5">
      <c r="A37" s="96" t="s">
        <v>231</v>
      </c>
      <c r="B37" s="104" t="s">
        <v>232</v>
      </c>
      <c r="C37" s="96"/>
      <c r="D37" s="114"/>
      <c r="E37" s="96"/>
    </row>
    <row r="38" spans="1:5">
      <c r="A38" s="30" t="s">
        <v>33</v>
      </c>
      <c r="B38" s="16" t="s">
        <v>233</v>
      </c>
      <c r="C38" s="30"/>
      <c r="D38" s="29" t="s">
        <v>234</v>
      </c>
      <c r="E38" s="30">
        <v>25</v>
      </c>
    </row>
    <row r="39" spans="1:5" ht="30">
      <c r="A39" s="30" t="s">
        <v>30</v>
      </c>
      <c r="B39" s="16" t="s">
        <v>235</v>
      </c>
      <c r="C39" s="30"/>
      <c r="D39" s="29" t="s">
        <v>93</v>
      </c>
      <c r="E39" s="30">
        <v>24</v>
      </c>
    </row>
    <row r="40" spans="1:5" s="34" customFormat="1" ht="28.5">
      <c r="A40" s="47" t="s">
        <v>31</v>
      </c>
      <c r="B40" s="101" t="s">
        <v>236</v>
      </c>
      <c r="C40" s="47" t="s">
        <v>237</v>
      </c>
      <c r="D40" s="112" t="s">
        <v>224</v>
      </c>
      <c r="E40" s="47">
        <f>0.004*E38*E39</f>
        <v>2.4000000000000004</v>
      </c>
    </row>
    <row r="41" spans="1:5" ht="30.75" customHeight="1">
      <c r="A41" s="542" t="s">
        <v>238</v>
      </c>
      <c r="B41" s="543"/>
      <c r="C41" s="544"/>
      <c r="D41" s="114" t="s">
        <v>224</v>
      </c>
      <c r="E41" s="115">
        <f>E19+E36+E40</f>
        <v>26.566666666666663</v>
      </c>
    </row>
    <row r="42" spans="1:5">
      <c r="B42" s="116"/>
    </row>
    <row r="43" spans="1:5">
      <c r="B43" s="116"/>
    </row>
    <row r="44" spans="1:5">
      <c r="A44" s="27" t="s">
        <v>346</v>
      </c>
      <c r="B44" s="116"/>
    </row>
    <row r="45" spans="1:5">
      <c r="B45" s="116"/>
    </row>
    <row r="46" spans="1:5">
      <c r="B46" s="116"/>
    </row>
    <row r="47" spans="1:5">
      <c r="B47" s="116"/>
    </row>
    <row r="48" spans="1:5">
      <c r="B48" s="116"/>
    </row>
    <row r="49" spans="2:2">
      <c r="B49" s="116"/>
    </row>
    <row r="50" spans="2:2">
      <c r="B50" s="116"/>
    </row>
    <row r="51" spans="2:2">
      <c r="B51" s="116"/>
    </row>
    <row r="52" spans="2:2">
      <c r="B52" s="116"/>
    </row>
    <row r="53" spans="2:2">
      <c r="B53" s="116"/>
    </row>
    <row r="54" spans="2:2">
      <c r="B54" s="116"/>
    </row>
    <row r="55" spans="2:2">
      <c r="B55" s="116"/>
    </row>
    <row r="56" spans="2:2">
      <c r="B56" s="116"/>
    </row>
    <row r="57" spans="2:2">
      <c r="B57" s="116"/>
    </row>
    <row r="58" spans="2:2">
      <c r="B58" s="116"/>
    </row>
    <row r="59" spans="2:2">
      <c r="B59" s="116"/>
    </row>
    <row r="60" spans="2:2">
      <c r="B60" s="116"/>
    </row>
    <row r="61" spans="2:2">
      <c r="B61" s="116"/>
    </row>
    <row r="62" spans="2:2">
      <c r="B62" s="116"/>
    </row>
    <row r="63" spans="2:2">
      <c r="B63" s="116"/>
    </row>
    <row r="64" spans="2:2">
      <c r="B64" s="116"/>
    </row>
    <row r="65" spans="2:2">
      <c r="B65" s="116"/>
    </row>
    <row r="66" spans="2:2">
      <c r="B66" s="116"/>
    </row>
    <row r="67" spans="2:2">
      <c r="B67" s="116"/>
    </row>
    <row r="68" spans="2:2">
      <c r="B68" s="116"/>
    </row>
    <row r="69" spans="2:2">
      <c r="B69" s="116"/>
    </row>
    <row r="70" spans="2:2">
      <c r="B70" s="116"/>
    </row>
    <row r="71" spans="2:2">
      <c r="B71" s="116"/>
    </row>
    <row r="72" spans="2:2">
      <c r="B72" s="116"/>
    </row>
    <row r="73" spans="2:2">
      <c r="B73" s="116"/>
    </row>
    <row r="74" spans="2:2">
      <c r="B74" s="116"/>
    </row>
    <row r="75" spans="2:2">
      <c r="B75" s="116"/>
    </row>
    <row r="76" spans="2:2">
      <c r="B76" s="116"/>
    </row>
    <row r="77" spans="2:2">
      <c r="B77" s="116"/>
    </row>
    <row r="78" spans="2:2">
      <c r="B78" s="116"/>
    </row>
    <row r="79" spans="2:2">
      <c r="B79" s="116"/>
    </row>
    <row r="80" spans="2:2">
      <c r="B80" s="116"/>
    </row>
    <row r="81" spans="2:2">
      <c r="B81" s="116"/>
    </row>
    <row r="82" spans="2:2">
      <c r="B82" s="116"/>
    </row>
    <row r="83" spans="2:2">
      <c r="B83" s="116"/>
    </row>
    <row r="84" spans="2:2">
      <c r="B84" s="116"/>
    </row>
    <row r="85" spans="2:2">
      <c r="B85" s="116"/>
    </row>
    <row r="86" spans="2:2">
      <c r="B86" s="116"/>
    </row>
    <row r="87" spans="2:2">
      <c r="B87" s="116"/>
    </row>
    <row r="88" spans="2:2">
      <c r="B88" s="116"/>
    </row>
    <row r="89" spans="2:2">
      <c r="B89" s="116"/>
    </row>
    <row r="90" spans="2:2">
      <c r="B90" s="116"/>
    </row>
    <row r="91" spans="2:2">
      <c r="B91" s="116"/>
    </row>
    <row r="92" spans="2:2">
      <c r="B92" s="116"/>
    </row>
    <row r="93" spans="2:2">
      <c r="B93" s="116"/>
    </row>
    <row r="94" spans="2:2">
      <c r="B94" s="116"/>
    </row>
    <row r="95" spans="2:2">
      <c r="B95" s="116"/>
    </row>
    <row r="96" spans="2:2">
      <c r="B96" s="116"/>
    </row>
    <row r="97" spans="2:2">
      <c r="B97" s="116"/>
    </row>
    <row r="98" spans="2:2">
      <c r="B98" s="116"/>
    </row>
    <row r="99" spans="2:2">
      <c r="B99" s="116"/>
    </row>
    <row r="100" spans="2:2">
      <c r="B100" s="116"/>
    </row>
    <row r="101" spans="2:2">
      <c r="B101" s="116"/>
    </row>
    <row r="102" spans="2:2">
      <c r="B102" s="116"/>
    </row>
    <row r="103" spans="2:2">
      <c r="B103" s="116"/>
    </row>
    <row r="104" spans="2:2">
      <c r="B104" s="116"/>
    </row>
    <row r="105" spans="2:2">
      <c r="B105" s="116"/>
    </row>
    <row r="106" spans="2:2">
      <c r="B106" s="116"/>
    </row>
    <row r="107" spans="2:2">
      <c r="B107" s="116"/>
    </row>
    <row r="108" spans="2:2">
      <c r="B108" s="116"/>
    </row>
    <row r="109" spans="2:2">
      <c r="B109" s="116"/>
    </row>
    <row r="110" spans="2:2">
      <c r="B110" s="116"/>
    </row>
    <row r="111" spans="2:2">
      <c r="B111" s="116"/>
    </row>
    <row r="112" spans="2:2">
      <c r="B112" s="116"/>
    </row>
    <row r="113" spans="2:2">
      <c r="B113" s="116"/>
    </row>
    <row r="114" spans="2:2">
      <c r="B114" s="116"/>
    </row>
    <row r="115" spans="2:2">
      <c r="B115" s="116"/>
    </row>
    <row r="116" spans="2:2">
      <c r="B116" s="116"/>
    </row>
    <row r="117" spans="2:2">
      <c r="B117" s="116"/>
    </row>
    <row r="118" spans="2:2">
      <c r="B118" s="116"/>
    </row>
    <row r="119" spans="2:2">
      <c r="B119" s="116"/>
    </row>
    <row r="120" spans="2:2">
      <c r="B120" s="116"/>
    </row>
    <row r="121" spans="2:2">
      <c r="B121" s="116"/>
    </row>
    <row r="122" spans="2:2">
      <c r="B122" s="116"/>
    </row>
    <row r="123" spans="2:2">
      <c r="B123" s="116"/>
    </row>
    <row r="124" spans="2:2">
      <c r="B124" s="116"/>
    </row>
    <row r="125" spans="2:2">
      <c r="B125" s="116"/>
    </row>
    <row r="126" spans="2:2">
      <c r="B126" s="116"/>
    </row>
    <row r="127" spans="2:2">
      <c r="B127" s="116"/>
    </row>
    <row r="128" spans="2:2">
      <c r="B128" s="116"/>
    </row>
    <row r="129" spans="2:2">
      <c r="B129" s="116"/>
    </row>
    <row r="130" spans="2:2">
      <c r="B130" s="116"/>
    </row>
    <row r="131" spans="2:2">
      <c r="B131" s="116"/>
    </row>
    <row r="132" spans="2:2">
      <c r="B132" s="116"/>
    </row>
    <row r="133" spans="2:2">
      <c r="B133" s="116"/>
    </row>
    <row r="134" spans="2:2">
      <c r="B134" s="116"/>
    </row>
    <row r="135" spans="2:2">
      <c r="B135" s="116"/>
    </row>
    <row r="136" spans="2:2">
      <c r="B136" s="116"/>
    </row>
    <row r="137" spans="2:2">
      <c r="B137" s="116"/>
    </row>
    <row r="138" spans="2:2">
      <c r="B138" s="116"/>
    </row>
    <row r="139" spans="2:2">
      <c r="B139" s="116"/>
    </row>
    <row r="140" spans="2:2">
      <c r="B140" s="116"/>
    </row>
    <row r="141" spans="2:2">
      <c r="B141" s="116"/>
    </row>
    <row r="142" spans="2:2">
      <c r="B142" s="116"/>
    </row>
    <row r="143" spans="2:2">
      <c r="B143" s="116"/>
    </row>
    <row r="144" spans="2:2">
      <c r="B144" s="116"/>
    </row>
    <row r="145" spans="2:2">
      <c r="B145" s="116"/>
    </row>
    <row r="146" spans="2:2">
      <c r="B146" s="116"/>
    </row>
    <row r="147" spans="2:2">
      <c r="B147" s="116"/>
    </row>
    <row r="148" spans="2:2">
      <c r="B148" s="116"/>
    </row>
    <row r="149" spans="2:2">
      <c r="B149" s="116"/>
    </row>
    <row r="150" spans="2:2">
      <c r="B150" s="116"/>
    </row>
    <row r="151" spans="2:2">
      <c r="B151" s="116"/>
    </row>
    <row r="152" spans="2:2">
      <c r="B152" s="116"/>
    </row>
    <row r="153" spans="2:2">
      <c r="B153" s="116"/>
    </row>
    <row r="154" spans="2:2">
      <c r="B154" s="116"/>
    </row>
    <row r="155" spans="2:2">
      <c r="B155" s="116"/>
    </row>
    <row r="156" spans="2:2">
      <c r="B156" s="116"/>
    </row>
    <row r="157" spans="2:2">
      <c r="B157" s="116"/>
    </row>
    <row r="158" spans="2:2">
      <c r="B158" s="116"/>
    </row>
    <row r="159" spans="2:2">
      <c r="B159" s="116"/>
    </row>
    <row r="160" spans="2:2">
      <c r="B160" s="116"/>
    </row>
    <row r="161" spans="2:2">
      <c r="B161" s="116"/>
    </row>
    <row r="162" spans="2:2">
      <c r="B162" s="116"/>
    </row>
    <row r="163" spans="2:2">
      <c r="B163" s="116"/>
    </row>
    <row r="164" spans="2:2">
      <c r="B164" s="116"/>
    </row>
    <row r="165" spans="2:2">
      <c r="B165" s="116"/>
    </row>
    <row r="166" spans="2:2">
      <c r="B166" s="116"/>
    </row>
    <row r="167" spans="2:2">
      <c r="B167" s="116"/>
    </row>
    <row r="168" spans="2:2">
      <c r="B168" s="116"/>
    </row>
    <row r="169" spans="2:2">
      <c r="B169" s="116"/>
    </row>
    <row r="170" spans="2:2">
      <c r="B170" s="116"/>
    </row>
    <row r="171" spans="2:2">
      <c r="B171" s="116"/>
    </row>
    <row r="172" spans="2:2">
      <c r="B172" s="116"/>
    </row>
    <row r="173" spans="2:2">
      <c r="B173" s="116"/>
    </row>
    <row r="174" spans="2:2">
      <c r="B174" s="116"/>
    </row>
    <row r="175" spans="2:2">
      <c r="B175" s="116"/>
    </row>
    <row r="176" spans="2:2">
      <c r="B176" s="116"/>
    </row>
    <row r="177" spans="2:2">
      <c r="B177" s="116"/>
    </row>
    <row r="178" spans="2:2">
      <c r="B178" s="116"/>
    </row>
    <row r="179" spans="2:2">
      <c r="B179" s="116"/>
    </row>
    <row r="180" spans="2:2">
      <c r="B180" s="116"/>
    </row>
    <row r="181" spans="2:2">
      <c r="B181" s="116"/>
    </row>
    <row r="182" spans="2:2">
      <c r="B182" s="116"/>
    </row>
    <row r="183" spans="2:2">
      <c r="B183" s="116"/>
    </row>
    <row r="184" spans="2:2">
      <c r="B184" s="116"/>
    </row>
    <row r="185" spans="2:2">
      <c r="B185" s="116"/>
    </row>
    <row r="186" spans="2:2">
      <c r="B186" s="116"/>
    </row>
    <row r="187" spans="2:2">
      <c r="B187" s="116"/>
    </row>
    <row r="188" spans="2:2">
      <c r="B188" s="116"/>
    </row>
    <row r="189" spans="2:2">
      <c r="B189" s="116"/>
    </row>
    <row r="190" spans="2:2">
      <c r="B190" s="116"/>
    </row>
    <row r="191" spans="2:2">
      <c r="B191" s="116"/>
    </row>
    <row r="192" spans="2:2">
      <c r="B192" s="116"/>
    </row>
    <row r="193" spans="2:2">
      <c r="B193" s="116"/>
    </row>
    <row r="194" spans="2:2">
      <c r="B194" s="116"/>
    </row>
    <row r="195" spans="2:2">
      <c r="B195" s="116"/>
    </row>
    <row r="196" spans="2:2">
      <c r="B196" s="116"/>
    </row>
    <row r="197" spans="2:2">
      <c r="B197" s="116"/>
    </row>
    <row r="198" spans="2:2">
      <c r="B198" s="116"/>
    </row>
    <row r="199" spans="2:2">
      <c r="B199" s="116"/>
    </row>
    <row r="200" spans="2:2">
      <c r="B200" s="116"/>
    </row>
    <row r="201" spans="2:2">
      <c r="B201" s="116"/>
    </row>
    <row r="202" spans="2:2">
      <c r="B202" s="116"/>
    </row>
    <row r="203" spans="2:2">
      <c r="B203" s="116"/>
    </row>
    <row r="204" spans="2:2">
      <c r="B204" s="116"/>
    </row>
    <row r="205" spans="2:2">
      <c r="B205" s="116"/>
    </row>
    <row r="206" spans="2:2">
      <c r="B206" s="116"/>
    </row>
    <row r="207" spans="2:2">
      <c r="B207" s="116"/>
    </row>
    <row r="208" spans="2:2">
      <c r="B208" s="116"/>
    </row>
    <row r="209" spans="2:2">
      <c r="B209" s="116"/>
    </row>
    <row r="210" spans="2:2">
      <c r="B210" s="116"/>
    </row>
    <row r="211" spans="2:2">
      <c r="B211" s="116"/>
    </row>
    <row r="212" spans="2:2">
      <c r="B212" s="116"/>
    </row>
    <row r="213" spans="2:2">
      <c r="B213" s="116"/>
    </row>
    <row r="214" spans="2:2">
      <c r="B214" s="116"/>
    </row>
    <row r="215" spans="2:2">
      <c r="B215" s="116"/>
    </row>
    <row r="216" spans="2:2">
      <c r="B216" s="116"/>
    </row>
    <row r="217" spans="2:2">
      <c r="B217" s="116"/>
    </row>
    <row r="218" spans="2:2">
      <c r="B218" s="116"/>
    </row>
    <row r="219" spans="2:2">
      <c r="B219" s="116"/>
    </row>
    <row r="220" spans="2:2">
      <c r="B220" s="116"/>
    </row>
    <row r="221" spans="2:2">
      <c r="B221" s="116"/>
    </row>
    <row r="222" spans="2:2">
      <c r="B222" s="116"/>
    </row>
    <row r="223" spans="2:2">
      <c r="B223" s="116"/>
    </row>
    <row r="224" spans="2:2">
      <c r="B224" s="116"/>
    </row>
    <row r="225" spans="2:2">
      <c r="B225" s="116"/>
    </row>
    <row r="226" spans="2:2">
      <c r="B226" s="116"/>
    </row>
    <row r="227" spans="2:2">
      <c r="B227" s="116"/>
    </row>
    <row r="228" spans="2:2">
      <c r="B228" s="116"/>
    </row>
    <row r="229" spans="2:2">
      <c r="B229" s="116"/>
    </row>
    <row r="230" spans="2:2">
      <c r="B230" s="116"/>
    </row>
    <row r="231" spans="2:2">
      <c r="B231" s="116"/>
    </row>
    <row r="232" spans="2:2">
      <c r="B232" s="116"/>
    </row>
    <row r="233" spans="2:2">
      <c r="B233" s="116"/>
    </row>
    <row r="234" spans="2:2">
      <c r="B234" s="116"/>
    </row>
    <row r="235" spans="2:2">
      <c r="B235" s="116"/>
    </row>
    <row r="236" spans="2:2">
      <c r="B236" s="116"/>
    </row>
    <row r="237" spans="2:2">
      <c r="B237" s="116"/>
    </row>
    <row r="238" spans="2:2">
      <c r="B238" s="116"/>
    </row>
    <row r="239" spans="2:2">
      <c r="B239" s="116"/>
    </row>
    <row r="240" spans="2:2">
      <c r="B240" s="116"/>
    </row>
    <row r="241" spans="2:2">
      <c r="B241" s="116"/>
    </row>
    <row r="242" spans="2:2">
      <c r="B242" s="116"/>
    </row>
    <row r="243" spans="2:2">
      <c r="B243" s="116"/>
    </row>
    <row r="244" spans="2:2">
      <c r="B244" s="116"/>
    </row>
    <row r="245" spans="2:2">
      <c r="B245" s="116"/>
    </row>
    <row r="246" spans="2:2">
      <c r="B246" s="116"/>
    </row>
    <row r="247" spans="2:2">
      <c r="B247" s="116"/>
    </row>
    <row r="248" spans="2:2">
      <c r="B248" s="116"/>
    </row>
    <row r="249" spans="2:2">
      <c r="B249" s="116"/>
    </row>
    <row r="250" spans="2:2">
      <c r="B250" s="116"/>
    </row>
    <row r="251" spans="2:2">
      <c r="B251" s="116"/>
    </row>
    <row r="252" spans="2:2">
      <c r="B252" s="116"/>
    </row>
    <row r="253" spans="2:2">
      <c r="B253" s="116"/>
    </row>
    <row r="254" spans="2:2">
      <c r="B254" s="116"/>
    </row>
    <row r="255" spans="2:2">
      <c r="B255" s="116"/>
    </row>
    <row r="256" spans="2:2">
      <c r="B256" s="116"/>
    </row>
    <row r="257" spans="2:2">
      <c r="B257" s="116"/>
    </row>
    <row r="258" spans="2:2">
      <c r="B258" s="116"/>
    </row>
    <row r="259" spans="2:2">
      <c r="B259" s="116"/>
    </row>
    <row r="260" spans="2:2">
      <c r="B260" s="116"/>
    </row>
    <row r="261" spans="2:2">
      <c r="B261" s="116"/>
    </row>
    <row r="262" spans="2:2">
      <c r="B262" s="116"/>
    </row>
    <row r="263" spans="2:2">
      <c r="B263" s="116"/>
    </row>
    <row r="264" spans="2:2">
      <c r="B264" s="116"/>
    </row>
    <row r="265" spans="2:2">
      <c r="B265" s="116"/>
    </row>
    <row r="266" spans="2:2">
      <c r="B266" s="116"/>
    </row>
    <row r="267" spans="2:2">
      <c r="B267" s="116"/>
    </row>
    <row r="268" spans="2:2">
      <c r="B268" s="116"/>
    </row>
    <row r="269" spans="2:2">
      <c r="B269" s="116"/>
    </row>
    <row r="270" spans="2:2">
      <c r="B270" s="116"/>
    </row>
    <row r="271" spans="2:2">
      <c r="B271" s="116"/>
    </row>
    <row r="272" spans="2:2">
      <c r="B272" s="116"/>
    </row>
    <row r="273" spans="2:2">
      <c r="B273" s="116"/>
    </row>
    <row r="274" spans="2:2">
      <c r="B274" s="116"/>
    </row>
    <row r="275" spans="2:2">
      <c r="B275" s="116"/>
    </row>
    <row r="276" spans="2:2">
      <c r="B276" s="116"/>
    </row>
    <row r="277" spans="2:2">
      <c r="B277" s="116"/>
    </row>
    <row r="278" spans="2:2">
      <c r="B278" s="116"/>
    </row>
    <row r="279" spans="2:2">
      <c r="B279" s="116"/>
    </row>
    <row r="280" spans="2:2">
      <c r="B280" s="116"/>
    </row>
    <row r="281" spans="2:2">
      <c r="B281" s="116"/>
    </row>
    <row r="282" spans="2:2">
      <c r="B282" s="116"/>
    </row>
    <row r="283" spans="2:2">
      <c r="B283" s="116"/>
    </row>
    <row r="284" spans="2:2">
      <c r="B284" s="116"/>
    </row>
    <row r="285" spans="2:2">
      <c r="B285" s="116"/>
    </row>
    <row r="286" spans="2:2">
      <c r="B286" s="116"/>
    </row>
    <row r="287" spans="2:2">
      <c r="B287" s="116"/>
    </row>
    <row r="288" spans="2:2">
      <c r="B288" s="116"/>
    </row>
    <row r="289" spans="2:2">
      <c r="B289" s="116"/>
    </row>
    <row r="290" spans="2:2">
      <c r="B290" s="116"/>
    </row>
    <row r="291" spans="2:2">
      <c r="B291" s="116"/>
    </row>
    <row r="292" spans="2:2">
      <c r="B292" s="116"/>
    </row>
    <row r="293" spans="2:2">
      <c r="B293" s="116"/>
    </row>
    <row r="294" spans="2:2">
      <c r="B294" s="116"/>
    </row>
    <row r="295" spans="2:2">
      <c r="B295" s="116"/>
    </row>
    <row r="296" spans="2:2">
      <c r="B296" s="116"/>
    </row>
    <row r="297" spans="2:2">
      <c r="B297" s="116"/>
    </row>
    <row r="298" spans="2:2">
      <c r="B298" s="116"/>
    </row>
    <row r="299" spans="2:2">
      <c r="B299" s="116"/>
    </row>
    <row r="300" spans="2:2">
      <c r="B300" s="116"/>
    </row>
    <row r="301" spans="2:2">
      <c r="B301" s="116"/>
    </row>
    <row r="302" spans="2:2">
      <c r="B302" s="116"/>
    </row>
    <row r="303" spans="2:2">
      <c r="B303" s="116"/>
    </row>
    <row r="304" spans="2:2">
      <c r="B304" s="116"/>
    </row>
    <row r="305" spans="2:2">
      <c r="B305" s="116"/>
    </row>
    <row r="306" spans="2:2">
      <c r="B306" s="116"/>
    </row>
    <row r="307" spans="2:2">
      <c r="B307" s="116"/>
    </row>
    <row r="308" spans="2:2">
      <c r="B308" s="116"/>
    </row>
    <row r="309" spans="2:2">
      <c r="B309" s="116"/>
    </row>
    <row r="310" spans="2:2">
      <c r="B310" s="116"/>
    </row>
    <row r="311" spans="2:2">
      <c r="B311" s="116"/>
    </row>
    <row r="312" spans="2:2">
      <c r="B312" s="116"/>
    </row>
    <row r="313" spans="2:2">
      <c r="B313" s="116"/>
    </row>
    <row r="314" spans="2:2">
      <c r="B314" s="116"/>
    </row>
    <row r="315" spans="2:2">
      <c r="B315" s="116"/>
    </row>
    <row r="316" spans="2:2">
      <c r="B316" s="116"/>
    </row>
    <row r="317" spans="2:2">
      <c r="B317" s="116"/>
    </row>
    <row r="318" spans="2:2">
      <c r="B318" s="116"/>
    </row>
    <row r="319" spans="2:2">
      <c r="B319" s="116"/>
    </row>
    <row r="320" spans="2:2">
      <c r="B320" s="116"/>
    </row>
    <row r="321" spans="2:2">
      <c r="B321" s="116"/>
    </row>
    <row r="322" spans="2:2">
      <c r="B322" s="116"/>
    </row>
    <row r="323" spans="2:2">
      <c r="B323" s="116"/>
    </row>
    <row r="324" spans="2:2">
      <c r="B324" s="116"/>
    </row>
    <row r="325" spans="2:2">
      <c r="B325" s="116"/>
    </row>
    <row r="326" spans="2:2">
      <c r="B326" s="116"/>
    </row>
    <row r="327" spans="2:2">
      <c r="B327" s="116"/>
    </row>
    <row r="328" spans="2:2">
      <c r="B328" s="116"/>
    </row>
    <row r="329" spans="2:2">
      <c r="B329" s="116"/>
    </row>
    <row r="330" spans="2:2">
      <c r="B330" s="116"/>
    </row>
    <row r="331" spans="2:2">
      <c r="B331" s="116"/>
    </row>
    <row r="332" spans="2:2">
      <c r="B332" s="116"/>
    </row>
    <row r="333" spans="2:2">
      <c r="B333" s="116"/>
    </row>
    <row r="334" spans="2:2">
      <c r="B334" s="116"/>
    </row>
    <row r="335" spans="2:2">
      <c r="B335" s="116"/>
    </row>
    <row r="336" spans="2:2">
      <c r="B336" s="116"/>
    </row>
    <row r="337" spans="2:2">
      <c r="B337" s="116"/>
    </row>
    <row r="338" spans="2:2">
      <c r="B338" s="116"/>
    </row>
    <row r="339" spans="2:2">
      <c r="B339" s="116"/>
    </row>
    <row r="340" spans="2:2">
      <c r="B340" s="116"/>
    </row>
    <row r="341" spans="2:2">
      <c r="B341" s="116"/>
    </row>
    <row r="342" spans="2:2">
      <c r="B342" s="116"/>
    </row>
    <row r="343" spans="2:2">
      <c r="B343" s="116"/>
    </row>
    <row r="344" spans="2:2">
      <c r="B344" s="116"/>
    </row>
    <row r="345" spans="2:2">
      <c r="B345" s="116"/>
    </row>
    <row r="346" spans="2:2">
      <c r="B346" s="116"/>
    </row>
    <row r="347" spans="2:2">
      <c r="B347" s="116"/>
    </row>
    <row r="348" spans="2:2">
      <c r="B348" s="116"/>
    </row>
    <row r="349" spans="2:2">
      <c r="B349" s="116"/>
    </row>
    <row r="350" spans="2:2">
      <c r="B350" s="116"/>
    </row>
    <row r="351" spans="2:2">
      <c r="B351" s="116"/>
    </row>
    <row r="352" spans="2:2">
      <c r="B352" s="116"/>
    </row>
    <row r="353" spans="2:2">
      <c r="B353" s="116"/>
    </row>
    <row r="354" spans="2:2">
      <c r="B354" s="116"/>
    </row>
    <row r="355" spans="2:2">
      <c r="B355" s="116"/>
    </row>
    <row r="356" spans="2:2">
      <c r="B356" s="116"/>
    </row>
    <row r="357" spans="2:2">
      <c r="B357" s="116"/>
    </row>
    <row r="358" spans="2:2">
      <c r="B358" s="116"/>
    </row>
    <row r="359" spans="2:2">
      <c r="B359" s="116"/>
    </row>
    <row r="360" spans="2:2">
      <c r="B360" s="116"/>
    </row>
    <row r="361" spans="2:2">
      <c r="B361" s="116"/>
    </row>
    <row r="362" spans="2:2">
      <c r="B362" s="116"/>
    </row>
    <row r="363" spans="2:2">
      <c r="B363" s="116"/>
    </row>
    <row r="364" spans="2:2">
      <c r="B364" s="116"/>
    </row>
    <row r="365" spans="2:2">
      <c r="B365" s="116"/>
    </row>
    <row r="366" spans="2:2">
      <c r="B366" s="116"/>
    </row>
    <row r="367" spans="2:2">
      <c r="B367" s="116"/>
    </row>
    <row r="368" spans="2:2">
      <c r="B368" s="116"/>
    </row>
    <row r="369" spans="2:2">
      <c r="B369" s="116"/>
    </row>
    <row r="370" spans="2:2">
      <c r="B370" s="116"/>
    </row>
    <row r="371" spans="2:2">
      <c r="B371" s="116"/>
    </row>
    <row r="372" spans="2:2">
      <c r="B372" s="116"/>
    </row>
    <row r="373" spans="2:2">
      <c r="B373" s="116"/>
    </row>
    <row r="374" spans="2:2">
      <c r="B374" s="116"/>
    </row>
    <row r="375" spans="2:2">
      <c r="B375" s="116"/>
    </row>
    <row r="376" spans="2:2">
      <c r="B376" s="116"/>
    </row>
    <row r="377" spans="2:2">
      <c r="B377" s="116"/>
    </row>
    <row r="378" spans="2:2">
      <c r="B378" s="116"/>
    </row>
    <row r="379" spans="2:2">
      <c r="B379" s="116"/>
    </row>
    <row r="380" spans="2:2">
      <c r="B380" s="116"/>
    </row>
    <row r="381" spans="2:2">
      <c r="B381" s="116"/>
    </row>
    <row r="382" spans="2:2">
      <c r="B382" s="116"/>
    </row>
    <row r="383" spans="2:2">
      <c r="B383" s="116"/>
    </row>
    <row r="384" spans="2:2">
      <c r="B384" s="116"/>
    </row>
    <row r="385" spans="2:2">
      <c r="B385" s="116"/>
    </row>
    <row r="386" spans="2:2">
      <c r="B386" s="116"/>
    </row>
    <row r="387" spans="2:2">
      <c r="B387" s="116"/>
    </row>
    <row r="388" spans="2:2">
      <c r="B388" s="116"/>
    </row>
    <row r="389" spans="2:2">
      <c r="B389" s="116"/>
    </row>
    <row r="390" spans="2:2">
      <c r="B390" s="116"/>
    </row>
    <row r="391" spans="2:2">
      <c r="B391" s="116"/>
    </row>
    <row r="392" spans="2:2">
      <c r="B392" s="116"/>
    </row>
    <row r="393" spans="2:2">
      <c r="B393" s="116"/>
    </row>
    <row r="394" spans="2:2">
      <c r="B394" s="116"/>
    </row>
    <row r="395" spans="2:2">
      <c r="B395" s="116"/>
    </row>
    <row r="396" spans="2:2">
      <c r="B396" s="116"/>
    </row>
    <row r="397" spans="2:2">
      <c r="B397" s="116"/>
    </row>
    <row r="398" spans="2:2">
      <c r="B398" s="116"/>
    </row>
    <row r="399" spans="2:2">
      <c r="B399" s="116"/>
    </row>
    <row r="400" spans="2:2">
      <c r="B400" s="116"/>
    </row>
    <row r="401" spans="2:2">
      <c r="B401" s="116"/>
    </row>
    <row r="402" spans="2:2">
      <c r="B402" s="116"/>
    </row>
    <row r="403" spans="2:2">
      <c r="B403" s="116"/>
    </row>
    <row r="404" spans="2:2">
      <c r="B404" s="116"/>
    </row>
    <row r="405" spans="2:2">
      <c r="B405" s="116"/>
    </row>
    <row r="406" spans="2:2">
      <c r="B406" s="116"/>
    </row>
    <row r="407" spans="2:2">
      <c r="B407" s="116"/>
    </row>
    <row r="408" spans="2:2">
      <c r="B408" s="116"/>
    </row>
    <row r="409" spans="2:2">
      <c r="B409" s="116"/>
    </row>
    <row r="410" spans="2:2">
      <c r="B410" s="116"/>
    </row>
    <row r="411" spans="2:2">
      <c r="B411" s="116"/>
    </row>
    <row r="412" spans="2:2">
      <c r="B412" s="116"/>
    </row>
    <row r="413" spans="2:2">
      <c r="B413" s="116"/>
    </row>
    <row r="414" spans="2:2">
      <c r="B414" s="116"/>
    </row>
    <row r="415" spans="2:2">
      <c r="B415" s="116"/>
    </row>
    <row r="416" spans="2:2">
      <c r="B416" s="116"/>
    </row>
    <row r="417" spans="2:2">
      <c r="B417" s="116"/>
    </row>
    <row r="418" spans="2:2">
      <c r="B418" s="116"/>
    </row>
    <row r="419" spans="2:2">
      <c r="B419" s="116"/>
    </row>
    <row r="420" spans="2:2">
      <c r="B420" s="116"/>
    </row>
    <row r="421" spans="2:2">
      <c r="B421" s="116"/>
    </row>
    <row r="422" spans="2:2">
      <c r="B422" s="116"/>
    </row>
    <row r="423" spans="2:2">
      <c r="B423" s="116"/>
    </row>
    <row r="424" spans="2:2">
      <c r="B424" s="116"/>
    </row>
    <row r="425" spans="2:2">
      <c r="B425" s="116"/>
    </row>
    <row r="426" spans="2:2">
      <c r="B426" s="116"/>
    </row>
    <row r="427" spans="2:2">
      <c r="B427" s="116"/>
    </row>
    <row r="428" spans="2:2">
      <c r="B428" s="116"/>
    </row>
    <row r="429" spans="2:2">
      <c r="B429" s="116"/>
    </row>
    <row r="430" spans="2:2">
      <c r="B430" s="116"/>
    </row>
    <row r="431" spans="2:2">
      <c r="B431" s="116"/>
    </row>
    <row r="432" spans="2:2">
      <c r="B432" s="116"/>
    </row>
    <row r="433" spans="2:2">
      <c r="B433" s="116"/>
    </row>
    <row r="434" spans="2:2">
      <c r="B434" s="116"/>
    </row>
    <row r="435" spans="2:2">
      <c r="B435" s="116"/>
    </row>
    <row r="436" spans="2:2">
      <c r="B436" s="116"/>
    </row>
    <row r="437" spans="2:2">
      <c r="B437" s="116"/>
    </row>
    <row r="438" spans="2:2">
      <c r="B438" s="116"/>
    </row>
    <row r="439" spans="2:2">
      <c r="B439" s="116"/>
    </row>
    <row r="440" spans="2:2">
      <c r="B440" s="116"/>
    </row>
    <row r="441" spans="2:2">
      <c r="B441" s="116"/>
    </row>
    <row r="442" spans="2:2">
      <c r="B442" s="116"/>
    </row>
    <row r="443" spans="2:2">
      <c r="B443" s="116"/>
    </row>
    <row r="444" spans="2:2">
      <c r="B444" s="116"/>
    </row>
    <row r="445" spans="2:2">
      <c r="B445" s="116"/>
    </row>
    <row r="446" spans="2:2">
      <c r="B446" s="116"/>
    </row>
    <row r="447" spans="2:2">
      <c r="B447" s="116"/>
    </row>
    <row r="448" spans="2:2">
      <c r="B448" s="116"/>
    </row>
    <row r="449" spans="2:2">
      <c r="B449" s="116"/>
    </row>
    <row r="450" spans="2:2">
      <c r="B450" s="116"/>
    </row>
    <row r="451" spans="2:2">
      <c r="B451" s="116"/>
    </row>
    <row r="452" spans="2:2">
      <c r="B452" s="116"/>
    </row>
    <row r="453" spans="2:2">
      <c r="B453" s="116"/>
    </row>
    <row r="454" spans="2:2">
      <c r="B454" s="116"/>
    </row>
    <row r="455" spans="2:2">
      <c r="B455" s="116"/>
    </row>
    <row r="456" spans="2:2">
      <c r="B456" s="116"/>
    </row>
    <row r="457" spans="2:2">
      <c r="B457" s="116"/>
    </row>
    <row r="458" spans="2:2">
      <c r="B458" s="116"/>
    </row>
    <row r="459" spans="2:2">
      <c r="B459" s="116"/>
    </row>
    <row r="460" spans="2:2">
      <c r="B460" s="116"/>
    </row>
    <row r="461" spans="2:2">
      <c r="B461" s="116"/>
    </row>
    <row r="462" spans="2:2">
      <c r="B462" s="116"/>
    </row>
    <row r="463" spans="2:2">
      <c r="B463" s="116"/>
    </row>
    <row r="464" spans="2:2">
      <c r="B464" s="116"/>
    </row>
    <row r="465" spans="2:2">
      <c r="B465" s="116"/>
    </row>
    <row r="466" spans="2:2">
      <c r="B466" s="116"/>
    </row>
    <row r="467" spans="2:2">
      <c r="B467" s="116"/>
    </row>
    <row r="468" spans="2:2">
      <c r="B468" s="116"/>
    </row>
    <row r="469" spans="2:2">
      <c r="B469" s="116"/>
    </row>
    <row r="470" spans="2:2">
      <c r="B470" s="116"/>
    </row>
    <row r="471" spans="2:2">
      <c r="B471" s="116"/>
    </row>
    <row r="472" spans="2:2">
      <c r="B472" s="116"/>
    </row>
    <row r="473" spans="2:2">
      <c r="B473" s="116"/>
    </row>
    <row r="474" spans="2:2">
      <c r="B474" s="116"/>
    </row>
    <row r="475" spans="2:2">
      <c r="B475" s="116"/>
    </row>
    <row r="476" spans="2:2">
      <c r="B476" s="116"/>
    </row>
    <row r="477" spans="2:2">
      <c r="B477" s="116"/>
    </row>
    <row r="478" spans="2:2">
      <c r="B478" s="116"/>
    </row>
    <row r="479" spans="2:2">
      <c r="B479" s="116"/>
    </row>
    <row r="480" spans="2:2">
      <c r="B480" s="116"/>
    </row>
    <row r="481" spans="2:2">
      <c r="B481" s="116"/>
    </row>
    <row r="482" spans="2:2">
      <c r="B482" s="116"/>
    </row>
    <row r="483" spans="2:2">
      <c r="B483" s="116"/>
    </row>
    <row r="484" spans="2:2">
      <c r="B484" s="116"/>
    </row>
    <row r="485" spans="2:2">
      <c r="B485" s="116"/>
    </row>
    <row r="486" spans="2:2">
      <c r="B486" s="116"/>
    </row>
    <row r="487" spans="2:2">
      <c r="B487" s="116"/>
    </row>
    <row r="488" spans="2:2">
      <c r="B488" s="116"/>
    </row>
    <row r="489" spans="2:2">
      <c r="B489" s="116"/>
    </row>
    <row r="490" spans="2:2">
      <c r="B490" s="116"/>
    </row>
    <row r="491" spans="2:2">
      <c r="B491" s="116"/>
    </row>
    <row r="492" spans="2:2">
      <c r="B492" s="116"/>
    </row>
    <row r="493" spans="2:2">
      <c r="B493" s="116"/>
    </row>
    <row r="494" spans="2:2">
      <c r="B494" s="116"/>
    </row>
    <row r="495" spans="2:2">
      <c r="B495" s="116"/>
    </row>
    <row r="496" spans="2:2">
      <c r="B496" s="116"/>
    </row>
    <row r="497" spans="2:2">
      <c r="B497" s="116"/>
    </row>
    <row r="498" spans="2:2">
      <c r="B498" s="116"/>
    </row>
    <row r="499" spans="2:2">
      <c r="B499" s="116"/>
    </row>
    <row r="500" spans="2:2">
      <c r="B500" s="116"/>
    </row>
    <row r="501" spans="2:2">
      <c r="B501" s="116"/>
    </row>
    <row r="502" spans="2:2">
      <c r="B502" s="116"/>
    </row>
    <row r="503" spans="2:2">
      <c r="B503" s="116"/>
    </row>
    <row r="504" spans="2:2">
      <c r="B504" s="116"/>
    </row>
    <row r="505" spans="2:2">
      <c r="B505" s="116"/>
    </row>
    <row r="506" spans="2:2">
      <c r="B506" s="116"/>
    </row>
    <row r="507" spans="2:2">
      <c r="B507" s="116"/>
    </row>
    <row r="508" spans="2:2">
      <c r="B508" s="116"/>
    </row>
    <row r="509" spans="2:2">
      <c r="B509" s="116"/>
    </row>
    <row r="510" spans="2:2">
      <c r="B510" s="116"/>
    </row>
    <row r="511" spans="2:2">
      <c r="B511" s="116"/>
    </row>
    <row r="512" spans="2:2">
      <c r="B512" s="116"/>
    </row>
    <row r="513" spans="2:2">
      <c r="B513" s="116"/>
    </row>
    <row r="514" spans="2:2">
      <c r="B514" s="116"/>
    </row>
    <row r="515" spans="2:2">
      <c r="B515" s="116"/>
    </row>
    <row r="516" spans="2:2">
      <c r="B516" s="116"/>
    </row>
    <row r="517" spans="2:2">
      <c r="B517" s="116"/>
    </row>
    <row r="518" spans="2:2">
      <c r="B518" s="116"/>
    </row>
    <row r="519" spans="2:2">
      <c r="B519" s="116"/>
    </row>
    <row r="520" spans="2:2">
      <c r="B520" s="116"/>
    </row>
    <row r="521" spans="2:2">
      <c r="B521" s="116"/>
    </row>
    <row r="522" spans="2:2">
      <c r="B522" s="116"/>
    </row>
    <row r="523" spans="2:2">
      <c r="B523" s="116"/>
    </row>
    <row r="524" spans="2:2">
      <c r="B524" s="116"/>
    </row>
    <row r="525" spans="2:2">
      <c r="B525" s="116"/>
    </row>
    <row r="526" spans="2:2">
      <c r="B526" s="116"/>
    </row>
    <row r="527" spans="2:2">
      <c r="B527" s="116"/>
    </row>
    <row r="528" spans="2:2">
      <c r="B528" s="116"/>
    </row>
    <row r="529" spans="2:2">
      <c r="B529" s="116"/>
    </row>
    <row r="530" spans="2:2">
      <c r="B530" s="116"/>
    </row>
    <row r="531" spans="2:2">
      <c r="B531" s="116"/>
    </row>
    <row r="532" spans="2:2">
      <c r="B532" s="116"/>
    </row>
    <row r="533" spans="2:2">
      <c r="B533" s="116"/>
    </row>
    <row r="534" spans="2:2">
      <c r="B534" s="116"/>
    </row>
    <row r="535" spans="2:2">
      <c r="B535" s="116"/>
    </row>
    <row r="536" spans="2:2">
      <c r="B536" s="116"/>
    </row>
    <row r="537" spans="2:2">
      <c r="B537" s="116"/>
    </row>
    <row r="538" spans="2:2">
      <c r="B538" s="116"/>
    </row>
    <row r="539" spans="2:2">
      <c r="B539" s="116"/>
    </row>
    <row r="540" spans="2:2">
      <c r="B540" s="116"/>
    </row>
    <row r="541" spans="2:2">
      <c r="B541" s="116"/>
    </row>
    <row r="542" spans="2:2">
      <c r="B542" s="116"/>
    </row>
    <row r="543" spans="2:2">
      <c r="B543" s="116"/>
    </row>
    <row r="544" spans="2:2">
      <c r="B544" s="116"/>
    </row>
    <row r="545" spans="2:2">
      <c r="B545" s="116"/>
    </row>
    <row r="546" spans="2:2">
      <c r="B546" s="116"/>
    </row>
    <row r="547" spans="2:2">
      <c r="B547" s="116"/>
    </row>
    <row r="548" spans="2:2">
      <c r="B548" s="116"/>
    </row>
    <row r="549" spans="2:2">
      <c r="B549" s="116"/>
    </row>
    <row r="550" spans="2:2">
      <c r="B550" s="116"/>
    </row>
    <row r="551" spans="2:2">
      <c r="B551" s="116"/>
    </row>
    <row r="552" spans="2:2">
      <c r="B552" s="116"/>
    </row>
    <row r="553" spans="2:2">
      <c r="B553" s="116"/>
    </row>
    <row r="554" spans="2:2">
      <c r="B554" s="116"/>
    </row>
    <row r="555" spans="2:2">
      <c r="B555" s="116"/>
    </row>
    <row r="556" spans="2:2">
      <c r="B556" s="116"/>
    </row>
    <row r="557" spans="2:2">
      <c r="B557" s="116"/>
    </row>
    <row r="558" spans="2:2">
      <c r="B558" s="116"/>
    </row>
    <row r="559" spans="2:2">
      <c r="B559" s="116"/>
    </row>
    <row r="560" spans="2:2">
      <c r="B560" s="116"/>
    </row>
    <row r="561" spans="2:2">
      <c r="B561" s="116"/>
    </row>
    <row r="562" spans="2:2">
      <c r="B562" s="116"/>
    </row>
    <row r="563" spans="2:2">
      <c r="B563" s="116"/>
    </row>
    <row r="564" spans="2:2">
      <c r="B564" s="116"/>
    </row>
    <row r="565" spans="2:2">
      <c r="B565" s="116"/>
    </row>
    <row r="566" spans="2:2">
      <c r="B566" s="116"/>
    </row>
    <row r="567" spans="2:2">
      <c r="B567" s="116"/>
    </row>
    <row r="568" spans="2:2">
      <c r="B568" s="116"/>
    </row>
    <row r="569" spans="2:2">
      <c r="B569" s="116"/>
    </row>
    <row r="570" spans="2:2">
      <c r="B570" s="116"/>
    </row>
    <row r="571" spans="2:2">
      <c r="B571" s="116"/>
    </row>
    <row r="572" spans="2:2">
      <c r="B572" s="116"/>
    </row>
    <row r="573" spans="2:2">
      <c r="B573" s="116"/>
    </row>
    <row r="574" spans="2:2">
      <c r="B574" s="116"/>
    </row>
    <row r="575" spans="2:2">
      <c r="B575" s="116"/>
    </row>
    <row r="576" spans="2:2">
      <c r="B576" s="116"/>
    </row>
    <row r="577" spans="2:2">
      <c r="B577" s="116"/>
    </row>
    <row r="578" spans="2:2">
      <c r="B578" s="116"/>
    </row>
    <row r="579" spans="2:2">
      <c r="B579" s="116"/>
    </row>
    <row r="580" spans="2:2">
      <c r="B580" s="116"/>
    </row>
    <row r="581" spans="2:2">
      <c r="B581" s="116"/>
    </row>
    <row r="582" spans="2:2">
      <c r="B582" s="116"/>
    </row>
    <row r="583" spans="2:2">
      <c r="B583" s="116"/>
    </row>
    <row r="584" spans="2:2">
      <c r="B584" s="116"/>
    </row>
    <row r="585" spans="2:2">
      <c r="B585" s="116"/>
    </row>
    <row r="586" spans="2:2">
      <c r="B586" s="116"/>
    </row>
    <row r="587" spans="2:2">
      <c r="B587" s="116"/>
    </row>
    <row r="588" spans="2:2">
      <c r="B588" s="116"/>
    </row>
    <row r="589" spans="2:2">
      <c r="B589" s="116"/>
    </row>
    <row r="590" spans="2:2">
      <c r="B590" s="116"/>
    </row>
    <row r="591" spans="2:2">
      <c r="B591" s="116"/>
    </row>
    <row r="592" spans="2:2">
      <c r="B592" s="116"/>
    </row>
    <row r="593" spans="2:2">
      <c r="B593" s="116"/>
    </row>
    <row r="594" spans="2:2">
      <c r="B594" s="116"/>
    </row>
    <row r="595" spans="2:2">
      <c r="B595" s="116"/>
    </row>
    <row r="596" spans="2:2">
      <c r="B596" s="116"/>
    </row>
    <row r="597" spans="2:2">
      <c r="B597" s="116"/>
    </row>
    <row r="598" spans="2:2">
      <c r="B598" s="116"/>
    </row>
  </sheetData>
  <mergeCells count="8">
    <mergeCell ref="A41:C41"/>
    <mergeCell ref="A4:E4"/>
    <mergeCell ref="A7:E7"/>
    <mergeCell ref="A8:E8"/>
    <mergeCell ref="A23:A24"/>
    <mergeCell ref="B23:B24"/>
    <mergeCell ref="A25:A26"/>
    <mergeCell ref="B25:B26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60"/>
  <sheetViews>
    <sheetView view="pageBreakPreview" zoomScale="80" zoomScaleSheetLayoutView="8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G63" sqref="G63"/>
    </sheetView>
  </sheetViews>
  <sheetFormatPr defaultColWidth="9.140625" defaultRowHeight="15"/>
  <cols>
    <col min="1" max="1" width="13" style="27" customWidth="1"/>
    <col min="2" max="2" width="15.7109375" style="27" customWidth="1"/>
    <col min="3" max="3" width="12.5703125" style="27" customWidth="1"/>
    <col min="4" max="4" width="14.42578125" style="27" customWidth="1"/>
    <col min="5" max="6" width="16.7109375" style="27" customWidth="1"/>
    <col min="7" max="7" width="13.28515625" style="27" customWidth="1"/>
    <col min="8" max="8" width="23.140625" style="77" customWidth="1"/>
    <col min="9" max="9" width="14.28515625" style="77" customWidth="1"/>
    <col min="10" max="10" width="10.28515625" style="27" customWidth="1"/>
    <col min="11" max="11" width="19.5703125" style="27" customWidth="1"/>
    <col min="12" max="16384" width="9.140625" style="27"/>
  </cols>
  <sheetData>
    <row r="1" spans="1:17">
      <c r="A1" s="3" t="s">
        <v>462</v>
      </c>
    </row>
    <row r="2" spans="1:17">
      <c r="A2" s="3" t="e">
        <f>'вода заполн.подпитка'!A2</f>
        <v>#REF!</v>
      </c>
    </row>
    <row r="5" spans="1:17" ht="15.75">
      <c r="A5" s="558" t="s">
        <v>147</v>
      </c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78"/>
    </row>
    <row r="6" spans="1:17" ht="15.75">
      <c r="A6" s="558" t="s">
        <v>480</v>
      </c>
      <c r="B6" s="558"/>
      <c r="C6" s="558"/>
      <c r="D6" s="558"/>
      <c r="E6" s="558"/>
      <c r="F6" s="558"/>
      <c r="G6" s="558"/>
      <c r="H6" s="558"/>
      <c r="I6" s="558"/>
      <c r="J6" s="558"/>
      <c r="K6" s="558"/>
      <c r="L6" s="78"/>
    </row>
    <row r="7" spans="1:17" ht="15.75">
      <c r="A7" s="418"/>
      <c r="B7" s="418"/>
      <c r="C7" s="418"/>
      <c r="D7" s="418"/>
      <c r="E7" s="418"/>
      <c r="F7" s="418"/>
      <c r="G7" s="418"/>
      <c r="H7" s="79"/>
      <c r="I7" s="79"/>
      <c r="J7" s="418"/>
      <c r="K7" s="418"/>
      <c r="L7" s="78"/>
    </row>
    <row r="8" spans="1:17" ht="15.75">
      <c r="A8" s="80" t="s">
        <v>148</v>
      </c>
      <c r="B8" s="418"/>
      <c r="C8" s="418"/>
      <c r="D8" s="418"/>
      <c r="E8" s="418"/>
      <c r="F8" s="418"/>
      <c r="G8" s="418"/>
      <c r="H8" s="79"/>
      <c r="I8" s="79"/>
      <c r="J8" s="418"/>
      <c r="K8" s="418"/>
      <c r="L8" s="78"/>
    </row>
    <row r="10" spans="1:17" s="28" customFormat="1" ht="90" customHeight="1">
      <c r="A10" s="81" t="s">
        <v>149</v>
      </c>
      <c r="B10" s="81" t="s">
        <v>150</v>
      </c>
      <c r="C10" s="81" t="s">
        <v>151</v>
      </c>
      <c r="D10" s="81" t="s">
        <v>152</v>
      </c>
      <c r="E10" s="81" t="s">
        <v>153</v>
      </c>
      <c r="F10" s="81" t="s">
        <v>154</v>
      </c>
      <c r="G10" s="81" t="s">
        <v>155</v>
      </c>
      <c r="H10" s="82" t="s">
        <v>381</v>
      </c>
      <c r="I10" s="82" t="s">
        <v>156</v>
      </c>
      <c r="J10" s="81" t="s">
        <v>157</v>
      </c>
      <c r="K10" s="81" t="s">
        <v>158</v>
      </c>
    </row>
    <row r="11" spans="1:17" s="28" customFormat="1" ht="12.75" customHeight="1">
      <c r="A11" s="555" t="s">
        <v>159</v>
      </c>
      <c r="B11" s="559" t="s">
        <v>160</v>
      </c>
      <c r="C11" s="426">
        <v>273</v>
      </c>
      <c r="D11" s="427">
        <v>1633.7</v>
      </c>
      <c r="E11" s="428">
        <f>D11*2</f>
        <v>3267.4</v>
      </c>
      <c r="F11" s="429">
        <f>((3.14*C11*C11)/4)/1000000</f>
        <v>5.8505265000000001E-2</v>
      </c>
      <c r="G11" s="430">
        <f>ROUND((F11*E11),3)</f>
        <v>191.16</v>
      </c>
      <c r="H11" s="428"/>
      <c r="I11" s="430">
        <f>F11*H11</f>
        <v>0</v>
      </c>
      <c r="J11" s="31" t="s">
        <v>161</v>
      </c>
      <c r="K11" s="31" t="s">
        <v>162</v>
      </c>
      <c r="P11" s="83"/>
      <c r="Q11" s="83"/>
    </row>
    <row r="12" spans="1:17" s="28" customFormat="1" ht="12.75">
      <c r="A12" s="555"/>
      <c r="B12" s="559"/>
      <c r="C12" s="426">
        <v>219</v>
      </c>
      <c r="D12" s="427">
        <v>509</v>
      </c>
      <c r="E12" s="428">
        <v>1019</v>
      </c>
      <c r="F12" s="429">
        <f t="shared" ref="F12:F45" si="0">((3.14*C12*C12)/4)/1000000</f>
        <v>3.7649385E-2</v>
      </c>
      <c r="G12" s="430">
        <f t="shared" ref="G12:G45" si="1">ROUND((F12*E12),3)</f>
        <v>38.365000000000002</v>
      </c>
      <c r="H12" s="428"/>
      <c r="I12" s="430"/>
      <c r="J12" s="31" t="s">
        <v>161</v>
      </c>
      <c r="K12" s="31" t="s">
        <v>162</v>
      </c>
    </row>
    <row r="13" spans="1:17" s="28" customFormat="1" ht="12.75">
      <c r="A13" s="555"/>
      <c r="B13" s="559"/>
      <c r="C13" s="426">
        <v>159</v>
      </c>
      <c r="D13" s="427">
        <v>1569</v>
      </c>
      <c r="E13" s="428">
        <f t="shared" ref="E13:E54" si="2">D13*2</f>
        <v>3138</v>
      </c>
      <c r="F13" s="429">
        <f t="shared" si="0"/>
        <v>1.9845585000000002E-2</v>
      </c>
      <c r="G13" s="430">
        <f t="shared" si="1"/>
        <v>62.274999999999999</v>
      </c>
      <c r="H13" s="427"/>
      <c r="I13" s="430">
        <f>F13*H13</f>
        <v>0</v>
      </c>
      <c r="J13" s="31" t="s">
        <v>161</v>
      </c>
      <c r="K13" s="31" t="s">
        <v>162</v>
      </c>
    </row>
    <row r="14" spans="1:17" s="28" customFormat="1" ht="12.75">
      <c r="A14" s="555"/>
      <c r="B14" s="559"/>
      <c r="C14" s="426">
        <v>110</v>
      </c>
      <c r="D14" s="427">
        <v>256</v>
      </c>
      <c r="E14" s="428">
        <v>512</v>
      </c>
      <c r="F14" s="429">
        <v>9.4999999999999998E-3</v>
      </c>
      <c r="G14" s="430">
        <f t="shared" si="1"/>
        <v>4.8639999999999999</v>
      </c>
      <c r="H14" s="427"/>
      <c r="I14" s="430">
        <f>F14*H14</f>
        <v>0</v>
      </c>
      <c r="J14" s="31" t="s">
        <v>161</v>
      </c>
      <c r="K14" s="31" t="s">
        <v>162</v>
      </c>
    </row>
    <row r="15" spans="1:17" s="28" customFormat="1" ht="12.75">
      <c r="A15" s="555"/>
      <c r="B15" s="559"/>
      <c r="C15" s="426">
        <v>108</v>
      </c>
      <c r="D15" s="427">
        <v>1593</v>
      </c>
      <c r="E15" s="428">
        <f t="shared" si="2"/>
        <v>3186</v>
      </c>
      <c r="F15" s="429">
        <f t="shared" si="0"/>
        <v>9.1562399999999995E-3</v>
      </c>
      <c r="G15" s="430">
        <f t="shared" si="1"/>
        <v>29.172000000000001</v>
      </c>
      <c r="H15" s="427"/>
      <c r="I15" s="430">
        <f>F15*H15</f>
        <v>0</v>
      </c>
      <c r="J15" s="31" t="s">
        <v>161</v>
      </c>
      <c r="K15" s="31" t="s">
        <v>162</v>
      </c>
    </row>
    <row r="16" spans="1:17" s="28" customFormat="1" ht="12.75">
      <c r="A16" s="555"/>
      <c r="B16" s="559"/>
      <c r="C16" s="426">
        <v>89</v>
      </c>
      <c r="D16" s="427">
        <v>524</v>
      </c>
      <c r="E16" s="428">
        <v>1049</v>
      </c>
      <c r="F16" s="429">
        <f t="shared" si="0"/>
        <v>6.2179850000000005E-3</v>
      </c>
      <c r="G16" s="430">
        <f>ROUND((F16*E16),3)</f>
        <v>6.5229999999999997</v>
      </c>
      <c r="H16" s="427"/>
      <c r="I16" s="430"/>
      <c r="J16" s="31" t="s">
        <v>161</v>
      </c>
      <c r="K16" s="31" t="s">
        <v>162</v>
      </c>
    </row>
    <row r="17" spans="1:11" s="28" customFormat="1" ht="12.75">
      <c r="A17" s="555"/>
      <c r="B17" s="559"/>
      <c r="C17" s="426">
        <v>76</v>
      </c>
      <c r="D17" s="427">
        <v>62.3</v>
      </c>
      <c r="E17" s="428">
        <f t="shared" si="2"/>
        <v>124.6</v>
      </c>
      <c r="F17" s="429">
        <f>((3.14*C17*C17)/4)/1000000</f>
        <v>4.5341599999999998E-3</v>
      </c>
      <c r="G17" s="430">
        <f>ROUND((F17*E17),3)</f>
        <v>0.56499999999999995</v>
      </c>
      <c r="H17" s="427"/>
      <c r="I17" s="430">
        <f>F17*H17</f>
        <v>0</v>
      </c>
      <c r="J17" s="31" t="s">
        <v>161</v>
      </c>
      <c r="K17" s="31" t="s">
        <v>162</v>
      </c>
    </row>
    <row r="18" spans="1:11" s="28" customFormat="1" ht="12.75">
      <c r="A18" s="555"/>
      <c r="B18" s="559"/>
      <c r="C18" s="426">
        <v>65</v>
      </c>
      <c r="D18" s="427">
        <v>412</v>
      </c>
      <c r="E18" s="428">
        <v>824</v>
      </c>
      <c r="F18" s="429">
        <f>((3.14*C18*C18)/4)/1000000</f>
        <v>3.3166250000000001E-3</v>
      </c>
      <c r="G18" s="430">
        <f>ROUND((F18*E18),3)</f>
        <v>2.7330000000000001</v>
      </c>
      <c r="H18" s="427"/>
      <c r="I18" s="430"/>
      <c r="J18" s="31" t="s">
        <v>161</v>
      </c>
      <c r="K18" s="31" t="s">
        <v>162</v>
      </c>
    </row>
    <row r="19" spans="1:11" s="28" customFormat="1" ht="12.75">
      <c r="A19" s="555"/>
      <c r="B19" s="559"/>
      <c r="C19" s="426">
        <v>57</v>
      </c>
      <c r="D19" s="427">
        <v>1421</v>
      </c>
      <c r="E19" s="428">
        <f t="shared" si="2"/>
        <v>2842</v>
      </c>
      <c r="F19" s="429">
        <f t="shared" si="0"/>
        <v>2.550465E-3</v>
      </c>
      <c r="G19" s="430">
        <f t="shared" si="1"/>
        <v>7.2480000000000002</v>
      </c>
      <c r="H19" s="427"/>
      <c r="I19" s="430"/>
      <c r="J19" s="31" t="s">
        <v>161</v>
      </c>
      <c r="K19" s="31" t="s">
        <v>162</v>
      </c>
    </row>
    <row r="20" spans="1:11" s="28" customFormat="1" ht="12.75">
      <c r="A20" s="555"/>
      <c r="B20" s="559"/>
      <c r="C20" s="426">
        <v>50</v>
      </c>
      <c r="D20" s="427">
        <v>28.4</v>
      </c>
      <c r="E20" s="428">
        <f t="shared" si="2"/>
        <v>56.8</v>
      </c>
      <c r="F20" s="429">
        <f t="shared" si="0"/>
        <v>1.9624999999999998E-3</v>
      </c>
      <c r="G20" s="430">
        <f t="shared" si="1"/>
        <v>0.111</v>
      </c>
      <c r="H20" s="427"/>
      <c r="I20" s="430"/>
      <c r="J20" s="31" t="s">
        <v>161</v>
      </c>
      <c r="K20" s="31" t="s">
        <v>162</v>
      </c>
    </row>
    <row r="21" spans="1:11" s="28" customFormat="1" ht="12.75">
      <c r="A21" s="555"/>
      <c r="B21" s="559"/>
      <c r="C21" s="426">
        <v>48</v>
      </c>
      <c r="D21" s="427">
        <v>496</v>
      </c>
      <c r="E21" s="428">
        <v>991</v>
      </c>
      <c r="F21" s="429">
        <f t="shared" si="0"/>
        <v>1.8086399999999998E-3</v>
      </c>
      <c r="G21" s="430">
        <f t="shared" si="1"/>
        <v>1.792</v>
      </c>
      <c r="H21" s="427"/>
      <c r="I21" s="430"/>
      <c r="J21" s="31"/>
      <c r="K21" s="31"/>
    </row>
    <row r="22" spans="1:11" s="28" customFormat="1" ht="12.75">
      <c r="A22" s="555"/>
      <c r="B22" s="559"/>
      <c r="C22" s="426">
        <v>40</v>
      </c>
      <c r="D22" s="427">
        <v>31.9</v>
      </c>
      <c r="E22" s="428">
        <f t="shared" si="2"/>
        <v>63.8</v>
      </c>
      <c r="F22" s="429">
        <f t="shared" si="0"/>
        <v>1.256E-3</v>
      </c>
      <c r="G22" s="430">
        <f t="shared" si="1"/>
        <v>0.08</v>
      </c>
      <c r="H22" s="427"/>
      <c r="I22" s="430"/>
      <c r="J22" s="31"/>
      <c r="K22" s="31"/>
    </row>
    <row r="23" spans="1:11" s="28" customFormat="1" ht="12.75">
      <c r="A23" s="555"/>
      <c r="B23" s="559"/>
      <c r="C23" s="426">
        <v>32</v>
      </c>
      <c r="D23" s="427">
        <v>122</v>
      </c>
      <c r="E23" s="428">
        <v>245</v>
      </c>
      <c r="F23" s="429">
        <f t="shared" si="0"/>
        <v>8.0384E-4</v>
      </c>
      <c r="G23" s="430">
        <f t="shared" si="1"/>
        <v>0.19700000000000001</v>
      </c>
      <c r="H23" s="427">
        <v>43</v>
      </c>
      <c r="I23" s="430">
        <v>3.5000000000000003E-2</v>
      </c>
      <c r="J23" s="31" t="s">
        <v>161</v>
      </c>
      <c r="K23" s="31" t="s">
        <v>162</v>
      </c>
    </row>
    <row r="24" spans="1:11" s="28" customFormat="1" ht="12.75">
      <c r="A24" s="555"/>
      <c r="B24" s="559"/>
      <c r="C24" s="426">
        <v>25</v>
      </c>
      <c r="D24" s="427">
        <v>21</v>
      </c>
      <c r="E24" s="428">
        <f t="shared" si="2"/>
        <v>42</v>
      </c>
      <c r="F24" s="429">
        <f t="shared" si="0"/>
        <v>4.9062499999999996E-4</v>
      </c>
      <c r="G24" s="430">
        <f t="shared" si="1"/>
        <v>2.1000000000000001E-2</v>
      </c>
      <c r="H24" s="427"/>
      <c r="I24" s="430"/>
      <c r="J24" s="31" t="s">
        <v>161</v>
      </c>
      <c r="K24" s="31" t="s">
        <v>162</v>
      </c>
    </row>
    <row r="25" spans="1:11" s="89" customFormat="1" ht="12.75">
      <c r="A25" s="555"/>
      <c r="B25" s="84" t="s">
        <v>163</v>
      </c>
      <c r="C25" s="32"/>
      <c r="D25" s="85">
        <f>SUM(D11:D24)</f>
        <v>8679.2999999999993</v>
      </c>
      <c r="E25" s="85">
        <f>SUM(E11:E24)</f>
        <v>17360.599999999999</v>
      </c>
      <c r="F25" s="85"/>
      <c r="G25" s="86">
        <f>SUM(G11:G24)</f>
        <v>345.10599999999999</v>
      </c>
      <c r="H25" s="87">
        <f>SUM(H11:H24)</f>
        <v>43</v>
      </c>
      <c r="I25" s="88">
        <f>SUM(I11:I24)</f>
        <v>3.5000000000000003E-2</v>
      </c>
      <c r="J25" s="32"/>
      <c r="K25" s="32"/>
    </row>
    <row r="26" spans="1:11" s="28" customFormat="1" ht="12.75">
      <c r="A26" s="555"/>
      <c r="B26" s="559" t="s">
        <v>164</v>
      </c>
      <c r="C26" s="426">
        <v>159</v>
      </c>
      <c r="D26" s="407">
        <v>161</v>
      </c>
      <c r="E26" s="428">
        <v>321</v>
      </c>
      <c r="F26" s="429">
        <f t="shared" si="0"/>
        <v>1.9845585000000002E-2</v>
      </c>
      <c r="G26" s="430">
        <f t="shared" si="1"/>
        <v>6.37</v>
      </c>
      <c r="H26" s="430"/>
      <c r="I26" s="41"/>
      <c r="J26" s="31" t="s">
        <v>161</v>
      </c>
      <c r="K26" s="31" t="s">
        <v>162</v>
      </c>
    </row>
    <row r="27" spans="1:11" s="28" customFormat="1" ht="12.75">
      <c r="A27" s="555"/>
      <c r="B27" s="559"/>
      <c r="C27" s="426">
        <v>108</v>
      </c>
      <c r="D27" s="407">
        <v>14</v>
      </c>
      <c r="E27" s="428">
        <v>28</v>
      </c>
      <c r="F27" s="429">
        <f t="shared" si="0"/>
        <v>9.1562399999999995E-3</v>
      </c>
      <c r="G27" s="430">
        <f t="shared" si="1"/>
        <v>0.25600000000000001</v>
      </c>
      <c r="H27" s="430"/>
      <c r="I27" s="41"/>
      <c r="J27" s="31" t="s">
        <v>161</v>
      </c>
      <c r="K27" s="31" t="s">
        <v>162</v>
      </c>
    </row>
    <row r="28" spans="1:11" s="28" customFormat="1" ht="12.75">
      <c r="A28" s="555"/>
      <c r="B28" s="559"/>
      <c r="C28" s="426">
        <v>89</v>
      </c>
      <c r="D28" s="407">
        <v>137.80000000000001</v>
      </c>
      <c r="E28" s="428">
        <f t="shared" si="2"/>
        <v>275.60000000000002</v>
      </c>
      <c r="F28" s="429">
        <f t="shared" si="0"/>
        <v>6.2179850000000005E-3</v>
      </c>
      <c r="G28" s="430">
        <f t="shared" si="1"/>
        <v>1.714</v>
      </c>
      <c r="H28" s="430"/>
      <c r="I28" s="41"/>
      <c r="J28" s="31" t="s">
        <v>161</v>
      </c>
      <c r="K28" s="31" t="s">
        <v>162</v>
      </c>
    </row>
    <row r="29" spans="1:11" s="28" customFormat="1" ht="12.75">
      <c r="A29" s="555"/>
      <c r="B29" s="559"/>
      <c r="C29" s="426">
        <v>76</v>
      </c>
      <c r="D29" s="407">
        <v>211</v>
      </c>
      <c r="E29" s="428">
        <v>422</v>
      </c>
      <c r="F29" s="429">
        <f t="shared" si="0"/>
        <v>4.5341599999999998E-3</v>
      </c>
      <c r="G29" s="430">
        <f t="shared" si="1"/>
        <v>1.913</v>
      </c>
      <c r="H29" s="430"/>
      <c r="I29" s="41"/>
      <c r="J29" s="31" t="s">
        <v>161</v>
      </c>
      <c r="K29" s="31" t="s">
        <v>162</v>
      </c>
    </row>
    <row r="30" spans="1:11" s="28" customFormat="1" ht="12.75">
      <c r="A30" s="555"/>
      <c r="B30" s="559"/>
      <c r="C30" s="426">
        <v>57</v>
      </c>
      <c r="D30" s="407">
        <v>70.5</v>
      </c>
      <c r="E30" s="428">
        <f t="shared" si="2"/>
        <v>141</v>
      </c>
      <c r="F30" s="429">
        <f t="shared" si="0"/>
        <v>2.550465E-3</v>
      </c>
      <c r="G30" s="430">
        <f t="shared" si="1"/>
        <v>0.36</v>
      </c>
      <c r="H30" s="430"/>
      <c r="I30" s="41"/>
      <c r="J30" s="31" t="s">
        <v>161</v>
      </c>
      <c r="K30" s="31" t="s">
        <v>162</v>
      </c>
    </row>
    <row r="31" spans="1:11" s="28" customFormat="1" ht="12.75">
      <c r="A31" s="555"/>
      <c r="B31" s="559"/>
      <c r="C31" s="426">
        <v>32</v>
      </c>
      <c r="D31" s="407">
        <v>7.8</v>
      </c>
      <c r="E31" s="428">
        <f t="shared" si="2"/>
        <v>15.6</v>
      </c>
      <c r="F31" s="429">
        <f t="shared" si="0"/>
        <v>8.0384E-4</v>
      </c>
      <c r="G31" s="430">
        <f t="shared" si="1"/>
        <v>1.2999999999999999E-2</v>
      </c>
      <c r="H31" s="430"/>
      <c r="I31" s="41"/>
      <c r="J31" s="31" t="s">
        <v>161</v>
      </c>
      <c r="K31" s="31" t="s">
        <v>162</v>
      </c>
    </row>
    <row r="32" spans="1:11" s="89" customFormat="1" ht="12.75">
      <c r="A32" s="555"/>
      <c r="B32" s="84" t="s">
        <v>163</v>
      </c>
      <c r="C32" s="32"/>
      <c r="D32" s="85">
        <f>SUM(D26:D31)</f>
        <v>602.09999999999991</v>
      </c>
      <c r="E32" s="85">
        <f>SUM(E26:E31)</f>
        <v>1203.1999999999998</v>
      </c>
      <c r="F32" s="85"/>
      <c r="G32" s="86">
        <f>SUM(G26:G31)</f>
        <v>10.625999999999999</v>
      </c>
      <c r="H32" s="87">
        <f>SUM(H26:H31)</f>
        <v>0</v>
      </c>
      <c r="I32" s="88">
        <f>SUM(I26:I31)</f>
        <v>0</v>
      </c>
      <c r="J32" s="32"/>
      <c r="K32" s="32"/>
    </row>
    <row r="33" spans="1:11" s="28" customFormat="1" ht="12.75">
      <c r="A33" s="555"/>
      <c r="B33" s="556" t="s">
        <v>165</v>
      </c>
      <c r="C33" s="426">
        <v>219</v>
      </c>
      <c r="D33" s="426">
        <v>211.1</v>
      </c>
      <c r="E33" s="428">
        <f t="shared" si="2"/>
        <v>422.2</v>
      </c>
      <c r="F33" s="429">
        <f t="shared" si="0"/>
        <v>3.7649385E-2</v>
      </c>
      <c r="G33" s="430">
        <f t="shared" si="1"/>
        <v>15.896000000000001</v>
      </c>
      <c r="H33" s="427"/>
      <c r="I33" s="430"/>
      <c r="J33" s="31" t="s">
        <v>161</v>
      </c>
      <c r="K33" s="31" t="s">
        <v>162</v>
      </c>
    </row>
    <row r="34" spans="1:11" s="28" customFormat="1" ht="12.75">
      <c r="A34" s="555"/>
      <c r="B34" s="556"/>
      <c r="C34" s="426">
        <v>159</v>
      </c>
      <c r="D34" s="426">
        <v>127</v>
      </c>
      <c r="E34" s="428">
        <f t="shared" si="2"/>
        <v>254</v>
      </c>
      <c r="F34" s="429">
        <f t="shared" si="0"/>
        <v>1.9845585000000002E-2</v>
      </c>
      <c r="G34" s="430">
        <f t="shared" si="1"/>
        <v>5.0410000000000004</v>
      </c>
      <c r="H34" s="427"/>
      <c r="I34" s="430"/>
      <c r="J34" s="31" t="s">
        <v>161</v>
      </c>
      <c r="K34" s="31" t="s">
        <v>162</v>
      </c>
    </row>
    <row r="35" spans="1:11" s="28" customFormat="1" ht="12.75">
      <c r="A35" s="555"/>
      <c r="B35" s="556"/>
      <c r="C35" s="426">
        <v>108</v>
      </c>
      <c r="D35" s="426">
        <v>1036</v>
      </c>
      <c r="E35" s="428">
        <f t="shared" si="2"/>
        <v>2072</v>
      </c>
      <c r="F35" s="429">
        <f t="shared" si="0"/>
        <v>9.1562399999999995E-3</v>
      </c>
      <c r="G35" s="430">
        <f t="shared" si="1"/>
        <v>18.972000000000001</v>
      </c>
      <c r="H35" s="427"/>
      <c r="I35" s="430"/>
      <c r="J35" s="31" t="s">
        <v>161</v>
      </c>
      <c r="K35" s="31" t="s">
        <v>162</v>
      </c>
    </row>
    <row r="36" spans="1:11" s="28" customFormat="1" ht="12.75">
      <c r="A36" s="555"/>
      <c r="B36" s="556"/>
      <c r="C36" s="426">
        <v>89</v>
      </c>
      <c r="D36" s="426">
        <v>566</v>
      </c>
      <c r="E36" s="428">
        <f t="shared" si="2"/>
        <v>1132</v>
      </c>
      <c r="F36" s="429">
        <f t="shared" si="0"/>
        <v>6.2179850000000005E-3</v>
      </c>
      <c r="G36" s="430">
        <f t="shared" si="1"/>
        <v>7.0389999999999997</v>
      </c>
      <c r="H36" s="430"/>
      <c r="I36" s="430">
        <f>F36*H36</f>
        <v>0</v>
      </c>
      <c r="J36" s="31" t="s">
        <v>161</v>
      </c>
      <c r="K36" s="31" t="s">
        <v>162</v>
      </c>
    </row>
    <row r="37" spans="1:11" s="28" customFormat="1" ht="12.75">
      <c r="A37" s="555"/>
      <c r="B37" s="556"/>
      <c r="C37" s="426">
        <v>76</v>
      </c>
      <c r="D37" s="426">
        <v>283.8</v>
      </c>
      <c r="E37" s="428">
        <f t="shared" si="2"/>
        <v>567.6</v>
      </c>
      <c r="F37" s="429">
        <f t="shared" si="0"/>
        <v>4.5341599999999998E-3</v>
      </c>
      <c r="G37" s="430">
        <f t="shared" si="1"/>
        <v>2.5739999999999998</v>
      </c>
      <c r="H37" s="430"/>
      <c r="I37" s="430">
        <f>F37*H37</f>
        <v>0</v>
      </c>
      <c r="J37" s="31" t="s">
        <v>161</v>
      </c>
      <c r="K37" s="31" t="s">
        <v>162</v>
      </c>
    </row>
    <row r="38" spans="1:11" s="28" customFormat="1" ht="12.75">
      <c r="A38" s="555"/>
      <c r="B38" s="556"/>
      <c r="C38" s="426">
        <v>63</v>
      </c>
      <c r="D38" s="426">
        <v>187</v>
      </c>
      <c r="E38" s="428">
        <f t="shared" si="2"/>
        <v>374</v>
      </c>
      <c r="F38" s="429">
        <f t="shared" si="0"/>
        <v>3.1156650000000005E-3</v>
      </c>
      <c r="G38" s="430">
        <f t="shared" si="1"/>
        <v>1.165</v>
      </c>
      <c r="H38" s="430"/>
      <c r="I38" s="426"/>
      <c r="J38" s="31" t="s">
        <v>161</v>
      </c>
      <c r="K38" s="31" t="s">
        <v>162</v>
      </c>
    </row>
    <row r="39" spans="1:11" s="28" customFormat="1" ht="12.75">
      <c r="A39" s="555"/>
      <c r="B39" s="556"/>
      <c r="C39" s="426">
        <v>57</v>
      </c>
      <c r="D39" s="426">
        <v>409.47</v>
      </c>
      <c r="E39" s="428">
        <f t="shared" si="2"/>
        <v>818.94</v>
      </c>
      <c r="F39" s="429">
        <f t="shared" si="0"/>
        <v>2.550465E-3</v>
      </c>
      <c r="G39" s="430">
        <f t="shared" si="1"/>
        <v>2.089</v>
      </c>
      <c r="H39" s="430"/>
      <c r="I39" s="426"/>
      <c r="J39" s="31" t="s">
        <v>161</v>
      </c>
      <c r="K39" s="31" t="s">
        <v>162</v>
      </c>
    </row>
    <row r="40" spans="1:11" s="28" customFormat="1" ht="12.75">
      <c r="A40" s="555"/>
      <c r="B40" s="556"/>
      <c r="C40" s="426">
        <v>48</v>
      </c>
      <c r="D40" s="426">
        <v>112.4</v>
      </c>
      <c r="E40" s="428">
        <f t="shared" si="2"/>
        <v>224.8</v>
      </c>
      <c r="F40" s="429">
        <f t="shared" si="0"/>
        <v>1.8086399999999998E-3</v>
      </c>
      <c r="G40" s="430">
        <f t="shared" si="1"/>
        <v>0.40699999999999997</v>
      </c>
      <c r="H40" s="430"/>
      <c r="I40" s="426"/>
      <c r="J40" s="31" t="s">
        <v>161</v>
      </c>
      <c r="K40" s="31" t="s">
        <v>162</v>
      </c>
    </row>
    <row r="41" spans="1:11" s="28" customFormat="1" ht="12.75">
      <c r="A41" s="555"/>
      <c r="B41" s="556"/>
      <c r="C41" s="426">
        <v>32</v>
      </c>
      <c r="D41" s="426">
        <v>22</v>
      </c>
      <c r="E41" s="428">
        <f t="shared" si="2"/>
        <v>44</v>
      </c>
      <c r="F41" s="429">
        <f t="shared" si="0"/>
        <v>8.0384E-4</v>
      </c>
      <c r="G41" s="430">
        <f t="shared" si="1"/>
        <v>3.5000000000000003E-2</v>
      </c>
      <c r="H41" s="430"/>
      <c r="I41" s="426"/>
      <c r="J41" s="31" t="s">
        <v>161</v>
      </c>
      <c r="K41" s="31" t="s">
        <v>162</v>
      </c>
    </row>
    <row r="42" spans="1:11" s="89" customFormat="1" ht="12.75">
      <c r="A42" s="555"/>
      <c r="B42" s="84" t="s">
        <v>163</v>
      </c>
      <c r="C42" s="32"/>
      <c r="D42" s="85">
        <f>SUM(D33:D41)</f>
        <v>2954.77</v>
      </c>
      <c r="E42" s="85">
        <f>SUM(E33:E41)</f>
        <v>5909.54</v>
      </c>
      <c r="F42" s="85"/>
      <c r="G42" s="86">
        <f>SUM(G33:G41)</f>
        <v>53.217999999999996</v>
      </c>
      <c r="H42" s="87">
        <f>SUM(H33:H41)</f>
        <v>0</v>
      </c>
      <c r="I42" s="88">
        <f>SUM(I33:I41)</f>
        <v>0</v>
      </c>
      <c r="J42" s="32"/>
      <c r="K42" s="32"/>
    </row>
    <row r="43" spans="1:11" s="28" customFormat="1" ht="12.75">
      <c r="A43" s="555"/>
      <c r="B43" s="556" t="s">
        <v>166</v>
      </c>
      <c r="C43" s="426">
        <v>108</v>
      </c>
      <c r="D43" s="407">
        <v>41</v>
      </c>
      <c r="E43" s="428">
        <f t="shared" si="2"/>
        <v>82</v>
      </c>
      <c r="F43" s="429">
        <f t="shared" si="0"/>
        <v>9.1562399999999995E-3</v>
      </c>
      <c r="G43" s="430">
        <f t="shared" si="1"/>
        <v>0.751</v>
      </c>
      <c r="H43" s="430"/>
      <c r="I43" s="431"/>
      <c r="J43" s="31" t="s">
        <v>161</v>
      </c>
      <c r="K43" s="31" t="s">
        <v>162</v>
      </c>
    </row>
    <row r="44" spans="1:11" s="28" customFormat="1" ht="12.75">
      <c r="A44" s="555"/>
      <c r="B44" s="559"/>
      <c r="C44" s="426">
        <v>76</v>
      </c>
      <c r="D44" s="407">
        <v>27</v>
      </c>
      <c r="E44" s="428">
        <f t="shared" si="2"/>
        <v>54</v>
      </c>
      <c r="F44" s="429">
        <f t="shared" si="0"/>
        <v>4.5341599999999998E-3</v>
      </c>
      <c r="G44" s="430">
        <f t="shared" si="1"/>
        <v>0.245</v>
      </c>
      <c r="H44" s="430"/>
      <c r="I44" s="431"/>
      <c r="J44" s="31" t="s">
        <v>161</v>
      </c>
      <c r="K44" s="31" t="s">
        <v>162</v>
      </c>
    </row>
    <row r="45" spans="1:11" s="28" customFormat="1" ht="12.75">
      <c r="A45" s="555"/>
      <c r="B45" s="559"/>
      <c r="C45" s="426">
        <v>57</v>
      </c>
      <c r="D45" s="407">
        <v>127</v>
      </c>
      <c r="E45" s="428">
        <f t="shared" si="2"/>
        <v>254</v>
      </c>
      <c r="F45" s="429">
        <f t="shared" si="0"/>
        <v>2.550465E-3</v>
      </c>
      <c r="G45" s="430">
        <f t="shared" si="1"/>
        <v>0.64800000000000002</v>
      </c>
      <c r="H45" s="430"/>
      <c r="I45" s="431"/>
      <c r="J45" s="31" t="s">
        <v>161</v>
      </c>
      <c r="K45" s="31" t="s">
        <v>162</v>
      </c>
    </row>
    <row r="46" spans="1:11" s="89" customFormat="1" ht="12.75">
      <c r="A46" s="555"/>
      <c r="B46" s="84" t="s">
        <v>163</v>
      </c>
      <c r="C46" s="32"/>
      <c r="D46" s="85">
        <f>SUM(D43:D45)</f>
        <v>195</v>
      </c>
      <c r="E46" s="85">
        <f>SUM(E43:E45)</f>
        <v>390</v>
      </c>
      <c r="F46" s="85"/>
      <c r="G46" s="86">
        <f>SUM(G43:G45)</f>
        <v>1.6440000000000001</v>
      </c>
      <c r="H46" s="87">
        <f>SUM(H43:H45)</f>
        <v>0</v>
      </c>
      <c r="I46" s="88">
        <f>SUM(I43:I45)</f>
        <v>0</v>
      </c>
      <c r="J46" s="32"/>
      <c r="K46" s="32"/>
    </row>
    <row r="47" spans="1:11" s="89" customFormat="1" ht="25.5">
      <c r="A47" s="555"/>
      <c r="B47" s="90" t="s">
        <v>167</v>
      </c>
      <c r="C47" s="32"/>
      <c r="D47" s="85">
        <f>D25+D32+D42+D46</f>
        <v>12431.17</v>
      </c>
      <c r="E47" s="85">
        <f>E25+E32+E42+E46</f>
        <v>24863.34</v>
      </c>
      <c r="F47" s="85"/>
      <c r="G47" s="86">
        <f>G25+G32+G42+G46</f>
        <v>410.59399999999999</v>
      </c>
      <c r="H47" s="87">
        <f>H25+H32+H42+H46</f>
        <v>43</v>
      </c>
      <c r="I47" s="88">
        <f>I25+I32+I42+I46</f>
        <v>3.5000000000000003E-2</v>
      </c>
      <c r="J47" s="32"/>
      <c r="K47" s="32"/>
    </row>
    <row r="48" spans="1:11" s="28" customFormat="1" ht="15" customHeight="1">
      <c r="A48" s="555" t="s">
        <v>12</v>
      </c>
      <c r="B48" s="556" t="s">
        <v>168</v>
      </c>
      <c r="C48" s="426">
        <v>219</v>
      </c>
      <c r="D48" s="407">
        <v>166</v>
      </c>
      <c r="E48" s="428">
        <f t="shared" si="2"/>
        <v>332</v>
      </c>
      <c r="F48" s="429">
        <f t="shared" ref="F48:F54" si="3">((3.14*C48*C48)/4)/1000000</f>
        <v>3.7649385E-2</v>
      </c>
      <c r="G48" s="430">
        <f t="shared" ref="G48:G54" si="4">ROUND((F48*E48),3)</f>
        <v>12.5</v>
      </c>
      <c r="H48" s="432"/>
      <c r="I48" s="430"/>
      <c r="J48" s="31" t="s">
        <v>161</v>
      </c>
      <c r="K48" s="31" t="s">
        <v>162</v>
      </c>
    </row>
    <row r="49" spans="1:11" s="28" customFormat="1" ht="12.75">
      <c r="A49" s="555"/>
      <c r="B49" s="556"/>
      <c r="C49" s="426">
        <v>159</v>
      </c>
      <c r="D49" s="407">
        <v>258</v>
      </c>
      <c r="E49" s="428">
        <f t="shared" si="2"/>
        <v>516</v>
      </c>
      <c r="F49" s="429">
        <f t="shared" si="3"/>
        <v>1.9845585000000002E-2</v>
      </c>
      <c r="G49" s="430">
        <f t="shared" si="4"/>
        <v>10.24</v>
      </c>
      <c r="H49" s="432"/>
      <c r="I49" s="430"/>
      <c r="J49" s="31" t="s">
        <v>161</v>
      </c>
      <c r="K49" s="31" t="s">
        <v>162</v>
      </c>
    </row>
    <row r="50" spans="1:11" s="28" customFormat="1" ht="12.75">
      <c r="A50" s="555"/>
      <c r="B50" s="556"/>
      <c r="C50" s="426">
        <v>108</v>
      </c>
      <c r="D50" s="407">
        <v>1008</v>
      </c>
      <c r="E50" s="428">
        <f t="shared" si="2"/>
        <v>2016</v>
      </c>
      <c r="F50" s="429">
        <f t="shared" si="3"/>
        <v>9.1562399999999995E-3</v>
      </c>
      <c r="G50" s="430">
        <f t="shared" si="4"/>
        <v>18.459</v>
      </c>
      <c r="H50" s="432">
        <v>84</v>
      </c>
      <c r="I50" s="430">
        <f>F50*H50</f>
        <v>0.76912415999999995</v>
      </c>
      <c r="J50" s="31" t="s">
        <v>161</v>
      </c>
      <c r="K50" s="31" t="s">
        <v>162</v>
      </c>
    </row>
    <row r="51" spans="1:11" s="28" customFormat="1" ht="12.75">
      <c r="A51" s="555"/>
      <c r="B51" s="556"/>
      <c r="C51" s="426">
        <v>76</v>
      </c>
      <c r="D51" s="407">
        <v>391</v>
      </c>
      <c r="E51" s="428">
        <f t="shared" si="2"/>
        <v>782</v>
      </c>
      <c r="F51" s="429">
        <f>((3.14*C51*C51)/4)/1000000</f>
        <v>4.5341599999999998E-3</v>
      </c>
      <c r="G51" s="430">
        <f t="shared" si="4"/>
        <v>3.5459999999999998</v>
      </c>
      <c r="H51" s="432"/>
      <c r="I51" s="430">
        <f>F51*H51</f>
        <v>0</v>
      </c>
      <c r="J51" s="31" t="s">
        <v>161</v>
      </c>
      <c r="K51" s="31" t="s">
        <v>162</v>
      </c>
    </row>
    <row r="52" spans="1:11" s="28" customFormat="1" ht="12.75">
      <c r="A52" s="555"/>
      <c r="B52" s="556"/>
      <c r="C52" s="426">
        <v>57</v>
      </c>
      <c r="D52" s="433">
        <v>656</v>
      </c>
      <c r="E52" s="428">
        <f t="shared" si="2"/>
        <v>1312</v>
      </c>
      <c r="F52" s="429">
        <f>((3.14*C52*C52)/4)/1000000</f>
        <v>2.550465E-3</v>
      </c>
      <c r="G52" s="430">
        <f t="shared" si="4"/>
        <v>3.3460000000000001</v>
      </c>
      <c r="H52" s="430"/>
      <c r="I52" s="428"/>
      <c r="J52" s="31" t="s">
        <v>161</v>
      </c>
      <c r="K52" s="31" t="s">
        <v>162</v>
      </c>
    </row>
    <row r="53" spans="1:11" s="28" customFormat="1" ht="12.75">
      <c r="A53" s="555"/>
      <c r="B53" s="556"/>
      <c r="C53" s="426">
        <v>42</v>
      </c>
      <c r="D53" s="433">
        <v>145</v>
      </c>
      <c r="E53" s="428">
        <f t="shared" si="2"/>
        <v>290</v>
      </c>
      <c r="F53" s="429">
        <f t="shared" si="3"/>
        <v>1.38474E-3</v>
      </c>
      <c r="G53" s="430">
        <f t="shared" si="4"/>
        <v>0.40200000000000002</v>
      </c>
      <c r="H53" s="430"/>
      <c r="I53" s="428"/>
      <c r="J53" s="31" t="s">
        <v>161</v>
      </c>
      <c r="K53" s="31" t="s">
        <v>162</v>
      </c>
    </row>
    <row r="54" spans="1:11" s="28" customFormat="1" ht="12.75">
      <c r="A54" s="555"/>
      <c r="B54" s="556"/>
      <c r="C54" s="426">
        <v>32</v>
      </c>
      <c r="D54" s="433">
        <v>92</v>
      </c>
      <c r="E54" s="428">
        <f t="shared" si="2"/>
        <v>184</v>
      </c>
      <c r="F54" s="429">
        <f t="shared" si="3"/>
        <v>8.0384E-4</v>
      </c>
      <c r="G54" s="430">
        <f t="shared" si="4"/>
        <v>0.14799999999999999</v>
      </c>
      <c r="H54" s="430"/>
      <c r="I54" s="428"/>
      <c r="J54" s="31" t="s">
        <v>161</v>
      </c>
      <c r="K54" s="31" t="s">
        <v>162</v>
      </c>
    </row>
    <row r="55" spans="1:11" s="89" customFormat="1" ht="25.5">
      <c r="A55" s="555"/>
      <c r="B55" s="90" t="s">
        <v>169</v>
      </c>
      <c r="C55" s="32"/>
      <c r="D55" s="85">
        <f>SUM(D48:D54)</f>
        <v>2716</v>
      </c>
      <c r="E55" s="85">
        <f>SUM(E48:E54)</f>
        <v>5432</v>
      </c>
      <c r="F55" s="85"/>
      <c r="G55" s="86">
        <f>SUM(G48:G54)</f>
        <v>48.640999999999998</v>
      </c>
      <c r="H55" s="87">
        <f>SUM(H48:H54)</f>
        <v>84</v>
      </c>
      <c r="I55" s="88">
        <f>SUM(I48:I54)</f>
        <v>0.76912415999999995</v>
      </c>
      <c r="J55" s="32"/>
      <c r="K55" s="32"/>
    </row>
    <row r="56" spans="1:11" s="34" customFormat="1" ht="14.25">
      <c r="A56" s="557" t="s">
        <v>170</v>
      </c>
      <c r="B56" s="557"/>
      <c r="C56" s="557"/>
      <c r="D56" s="91">
        <f>D47+D55</f>
        <v>15147.17</v>
      </c>
      <c r="E56" s="91">
        <f>E47+E55</f>
        <v>30295.34</v>
      </c>
      <c r="F56" s="91"/>
      <c r="G56" s="92">
        <f>G47+G55</f>
        <v>459.23500000000001</v>
      </c>
      <c r="H56" s="93">
        <f>H47+H55</f>
        <v>127</v>
      </c>
      <c r="I56" s="94">
        <f>I47+I55</f>
        <v>0.80412415999999998</v>
      </c>
      <c r="J56" s="47"/>
      <c r="K56" s="47"/>
    </row>
    <row r="58" spans="1:11">
      <c r="A58" s="27" t="s">
        <v>481</v>
      </c>
      <c r="D58" s="27" t="s">
        <v>473</v>
      </c>
    </row>
    <row r="60" spans="1:11">
      <c r="A60" s="27" t="s">
        <v>382</v>
      </c>
    </row>
  </sheetData>
  <mergeCells count="10">
    <mergeCell ref="A48:A55"/>
    <mergeCell ref="B48:B54"/>
    <mergeCell ref="A56:C56"/>
    <mergeCell ref="A5:K5"/>
    <mergeCell ref="A6:K6"/>
    <mergeCell ref="A11:A47"/>
    <mergeCell ref="B11:B24"/>
    <mergeCell ref="B26:B31"/>
    <mergeCell ref="B33:B41"/>
    <mergeCell ref="B43:B45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FE163"/>
  <sheetViews>
    <sheetView view="pageBreakPreview" zoomScale="90" zoomScaleNormal="90" zoomScaleSheetLayoutView="90" workbookViewId="0">
      <pane ySplit="7" topLeftCell="A32" activePane="bottomLeft" state="frozen"/>
      <selection activeCell="D9" sqref="D9"/>
      <selection pane="bottomLeft" activeCell="C157" sqref="C157"/>
    </sheetView>
  </sheetViews>
  <sheetFormatPr defaultRowHeight="15" outlineLevelRow="1"/>
  <cols>
    <col min="1" max="1" width="6.140625" style="117" customWidth="1"/>
    <col min="2" max="2" width="42.140625" style="117" customWidth="1"/>
    <col min="3" max="4" width="12.140625" style="117" customWidth="1"/>
    <col min="5" max="5" width="10.85546875" style="117" customWidth="1"/>
    <col min="6" max="6" width="11.7109375" style="117" customWidth="1"/>
    <col min="7" max="7" width="9.140625" style="117"/>
    <col min="8" max="8" width="12" style="117" customWidth="1"/>
    <col min="9" max="9" width="13.42578125" style="117" customWidth="1"/>
    <col min="10" max="10" width="12.28515625" style="117" customWidth="1"/>
    <col min="11" max="11" width="14.42578125" style="117" customWidth="1"/>
    <col min="12" max="12" width="9.140625" style="117"/>
    <col min="13" max="13" width="11.140625" style="117" bestFit="1" customWidth="1"/>
    <col min="14" max="265" width="9.140625" style="117"/>
    <col min="266" max="266" width="10.42578125" style="117" customWidth="1"/>
    <col min="267" max="521" width="9.140625" style="117"/>
    <col min="522" max="522" width="10.42578125" style="117" customWidth="1"/>
    <col min="523" max="777" width="9.140625" style="117"/>
    <col min="778" max="778" width="10.42578125" style="117" customWidth="1"/>
    <col min="779" max="1033" width="9.140625" style="117"/>
    <col min="1034" max="1034" width="10.42578125" style="117" customWidth="1"/>
    <col min="1035" max="1289" width="9.140625" style="117"/>
    <col min="1290" max="1290" width="10.42578125" style="117" customWidth="1"/>
    <col min="1291" max="1545" width="9.140625" style="117"/>
    <col min="1546" max="1546" width="10.42578125" style="117" customWidth="1"/>
    <col min="1547" max="1801" width="9.140625" style="117"/>
    <col min="1802" max="1802" width="10.42578125" style="117" customWidth="1"/>
    <col min="1803" max="2057" width="9.140625" style="117"/>
    <col min="2058" max="2058" width="10.42578125" style="117" customWidth="1"/>
    <col min="2059" max="2313" width="9.140625" style="117"/>
    <col min="2314" max="2314" width="10.42578125" style="117" customWidth="1"/>
    <col min="2315" max="2569" width="9.140625" style="117"/>
    <col min="2570" max="2570" width="10.42578125" style="117" customWidth="1"/>
    <col min="2571" max="2825" width="9.140625" style="117"/>
    <col min="2826" max="2826" width="10.42578125" style="117" customWidth="1"/>
    <col min="2827" max="3081" width="9.140625" style="117"/>
    <col min="3082" max="3082" width="10.42578125" style="117" customWidth="1"/>
    <col min="3083" max="3337" width="9.140625" style="117"/>
    <col min="3338" max="3338" width="10.42578125" style="117" customWidth="1"/>
    <col min="3339" max="3593" width="9.140625" style="117"/>
    <col min="3594" max="3594" width="10.42578125" style="117" customWidth="1"/>
    <col min="3595" max="3849" width="9.140625" style="117"/>
    <col min="3850" max="3850" width="10.42578125" style="117" customWidth="1"/>
    <col min="3851" max="4105" width="9.140625" style="117"/>
    <col min="4106" max="4106" width="10.42578125" style="117" customWidth="1"/>
    <col min="4107" max="4361" width="9.140625" style="117"/>
    <col min="4362" max="4362" width="10.42578125" style="117" customWidth="1"/>
    <col min="4363" max="4617" width="9.140625" style="117"/>
    <col min="4618" max="4618" width="10.42578125" style="117" customWidth="1"/>
    <col min="4619" max="4873" width="9.140625" style="117"/>
    <col min="4874" max="4874" width="10.42578125" style="117" customWidth="1"/>
    <col min="4875" max="5129" width="9.140625" style="117"/>
    <col min="5130" max="5130" width="10.42578125" style="117" customWidth="1"/>
    <col min="5131" max="5385" width="9.140625" style="117"/>
    <col min="5386" max="5386" width="10.42578125" style="117" customWidth="1"/>
    <col min="5387" max="5641" width="9.140625" style="117"/>
    <col min="5642" max="5642" width="10.42578125" style="117" customWidth="1"/>
    <col min="5643" max="5897" width="9.140625" style="117"/>
    <col min="5898" max="5898" width="10.42578125" style="117" customWidth="1"/>
    <col min="5899" max="6153" width="9.140625" style="117"/>
    <col min="6154" max="6154" width="10.42578125" style="117" customWidth="1"/>
    <col min="6155" max="6409" width="9.140625" style="117"/>
    <col min="6410" max="6410" width="10.42578125" style="117" customWidth="1"/>
    <col min="6411" max="6665" width="9.140625" style="117"/>
    <col min="6666" max="6666" width="10.42578125" style="117" customWidth="1"/>
    <col min="6667" max="6921" width="9.140625" style="117"/>
    <col min="6922" max="6922" width="10.42578125" style="117" customWidth="1"/>
    <col min="6923" max="7177" width="9.140625" style="117"/>
    <col min="7178" max="7178" width="10.42578125" style="117" customWidth="1"/>
    <col min="7179" max="7433" width="9.140625" style="117"/>
    <col min="7434" max="7434" width="10.42578125" style="117" customWidth="1"/>
    <col min="7435" max="7689" width="9.140625" style="117"/>
    <col min="7690" max="7690" width="10.42578125" style="117" customWidth="1"/>
    <col min="7691" max="7945" width="9.140625" style="117"/>
    <col min="7946" max="7946" width="10.42578125" style="117" customWidth="1"/>
    <col min="7947" max="8201" width="9.140625" style="117"/>
    <col min="8202" max="8202" width="10.42578125" style="117" customWidth="1"/>
    <col min="8203" max="8457" width="9.140625" style="117"/>
    <col min="8458" max="8458" width="10.42578125" style="117" customWidth="1"/>
    <col min="8459" max="8713" width="9.140625" style="117"/>
    <col min="8714" max="8714" width="10.42578125" style="117" customWidth="1"/>
    <col min="8715" max="8969" width="9.140625" style="117"/>
    <col min="8970" max="8970" width="10.42578125" style="117" customWidth="1"/>
    <col min="8971" max="9225" width="9.140625" style="117"/>
    <col min="9226" max="9226" width="10.42578125" style="117" customWidth="1"/>
    <col min="9227" max="9481" width="9.140625" style="117"/>
    <col min="9482" max="9482" width="10.42578125" style="117" customWidth="1"/>
    <col min="9483" max="9737" width="9.140625" style="117"/>
    <col min="9738" max="9738" width="10.42578125" style="117" customWidth="1"/>
    <col min="9739" max="9993" width="9.140625" style="117"/>
    <col min="9994" max="9994" width="10.42578125" style="117" customWidth="1"/>
    <col min="9995" max="10249" width="9.140625" style="117"/>
    <col min="10250" max="10250" width="10.42578125" style="117" customWidth="1"/>
    <col min="10251" max="10505" width="9.140625" style="117"/>
    <col min="10506" max="10506" width="10.42578125" style="117" customWidth="1"/>
    <col min="10507" max="10761" width="9.140625" style="117"/>
    <col min="10762" max="10762" width="10.42578125" style="117" customWidth="1"/>
    <col min="10763" max="11017" width="9.140625" style="117"/>
    <col min="11018" max="11018" width="10.42578125" style="117" customWidth="1"/>
    <col min="11019" max="11273" width="9.140625" style="117"/>
    <col min="11274" max="11274" width="10.42578125" style="117" customWidth="1"/>
    <col min="11275" max="11529" width="9.140625" style="117"/>
    <col min="11530" max="11530" width="10.42578125" style="117" customWidth="1"/>
    <col min="11531" max="11785" width="9.140625" style="117"/>
    <col min="11786" max="11786" width="10.42578125" style="117" customWidth="1"/>
    <col min="11787" max="12041" width="9.140625" style="117"/>
    <col min="12042" max="12042" width="10.42578125" style="117" customWidth="1"/>
    <col min="12043" max="12297" width="9.140625" style="117"/>
    <col min="12298" max="12298" width="10.42578125" style="117" customWidth="1"/>
    <col min="12299" max="12553" width="9.140625" style="117"/>
    <col min="12554" max="12554" width="10.42578125" style="117" customWidth="1"/>
    <col min="12555" max="12809" width="9.140625" style="117"/>
    <col min="12810" max="12810" width="10.42578125" style="117" customWidth="1"/>
    <col min="12811" max="13065" width="9.140625" style="117"/>
    <col min="13066" max="13066" width="10.42578125" style="117" customWidth="1"/>
    <col min="13067" max="13321" width="9.140625" style="117"/>
    <col min="13322" max="13322" width="10.42578125" style="117" customWidth="1"/>
    <col min="13323" max="13577" width="9.140625" style="117"/>
    <col min="13578" max="13578" width="10.42578125" style="117" customWidth="1"/>
    <col min="13579" max="13833" width="9.140625" style="117"/>
    <col min="13834" max="13834" width="10.42578125" style="117" customWidth="1"/>
    <col min="13835" max="14089" width="9.140625" style="117"/>
    <col min="14090" max="14090" width="10.42578125" style="117" customWidth="1"/>
    <col min="14091" max="14345" width="9.140625" style="117"/>
    <col min="14346" max="14346" width="10.42578125" style="117" customWidth="1"/>
    <col min="14347" max="14601" width="9.140625" style="117"/>
    <col min="14602" max="14602" width="10.42578125" style="117" customWidth="1"/>
    <col min="14603" max="14857" width="9.140625" style="117"/>
    <col min="14858" max="14858" width="10.42578125" style="117" customWidth="1"/>
    <col min="14859" max="15113" width="9.140625" style="117"/>
    <col min="15114" max="15114" width="10.42578125" style="117" customWidth="1"/>
    <col min="15115" max="15369" width="9.140625" style="117"/>
    <col min="15370" max="15370" width="10.42578125" style="117" customWidth="1"/>
    <col min="15371" max="15625" width="9.140625" style="117"/>
    <col min="15626" max="15626" width="10.42578125" style="117" customWidth="1"/>
    <col min="15627" max="15881" width="9.140625" style="117"/>
    <col min="15882" max="15882" width="10.42578125" style="117" customWidth="1"/>
    <col min="15883" max="16137" width="9.140625" style="117"/>
    <col min="16138" max="16138" width="10.42578125" style="117" customWidth="1"/>
    <col min="16139" max="16384" width="9.140625" style="117"/>
  </cols>
  <sheetData>
    <row r="1" spans="1:161">
      <c r="A1" s="3" t="s">
        <v>467</v>
      </c>
    </row>
    <row r="2" spans="1:161">
      <c r="A2" s="35" t="str">
        <f>'Реестр (корр)'!A2</f>
        <v>Базовый период/Период регулирования:2018/2019-2021г.г.</v>
      </c>
    </row>
    <row r="3" spans="1:161" ht="9.75" customHeight="1">
      <c r="A3" s="3"/>
    </row>
    <row r="4" spans="1:161" ht="30.75" customHeight="1">
      <c r="A4" s="562" t="s">
        <v>468</v>
      </c>
      <c r="B4" s="562"/>
      <c r="C4" s="562"/>
      <c r="D4" s="562"/>
      <c r="E4" s="562"/>
      <c r="F4" s="562"/>
      <c r="G4" s="562"/>
      <c r="H4" s="562"/>
      <c r="I4" s="562"/>
      <c r="J4" s="562"/>
      <c r="K4" s="118"/>
    </row>
    <row r="5" spans="1:161" ht="14.25" customHeight="1">
      <c r="A5" s="119" t="s">
        <v>240</v>
      </c>
      <c r="B5" s="119"/>
      <c r="C5" s="119"/>
      <c r="D5" s="119"/>
      <c r="E5" s="119"/>
      <c r="F5" s="120">
        <v>10303</v>
      </c>
      <c r="G5" s="119"/>
      <c r="H5" s="121"/>
      <c r="I5" s="119"/>
      <c r="O5" s="122"/>
      <c r="P5" s="122"/>
      <c r="Q5" s="122"/>
      <c r="R5" s="122"/>
      <c r="S5" s="123"/>
    </row>
    <row r="6" spans="1:161" hidden="1">
      <c r="A6" s="124"/>
      <c r="B6" s="124"/>
      <c r="C6" s="124"/>
      <c r="D6" s="124"/>
      <c r="E6" s="124"/>
      <c r="F6" s="124"/>
      <c r="G6" s="124"/>
      <c r="H6" s="563"/>
      <c r="I6" s="563"/>
    </row>
    <row r="7" spans="1:161" s="130" customFormat="1" ht="45.75" customHeight="1">
      <c r="A7" s="125" t="s">
        <v>14</v>
      </c>
      <c r="B7" s="126" t="s">
        <v>241</v>
      </c>
      <c r="C7" s="127" t="s">
        <v>242</v>
      </c>
      <c r="D7" s="127" t="s">
        <v>243</v>
      </c>
      <c r="E7" s="127" t="s">
        <v>244</v>
      </c>
      <c r="F7" s="127" t="s">
        <v>245</v>
      </c>
      <c r="G7" s="127" t="s">
        <v>246</v>
      </c>
      <c r="H7" s="127" t="s">
        <v>247</v>
      </c>
      <c r="I7" s="128" t="s">
        <v>248</v>
      </c>
      <c r="J7" s="129" t="s">
        <v>249</v>
      </c>
    </row>
    <row r="8" spans="1:161" s="134" customFormat="1" ht="12">
      <c r="A8" s="131">
        <v>1</v>
      </c>
      <c r="B8" s="132">
        <v>2</v>
      </c>
      <c r="C8" s="131"/>
      <c r="D8" s="131">
        <v>3</v>
      </c>
      <c r="E8" s="131">
        <v>4</v>
      </c>
      <c r="F8" s="131">
        <v>5</v>
      </c>
      <c r="G8" s="131">
        <v>6</v>
      </c>
      <c r="H8" s="131">
        <v>7</v>
      </c>
      <c r="I8" s="132">
        <v>8</v>
      </c>
      <c r="J8" s="133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</row>
    <row r="9" spans="1:161" ht="15.75">
      <c r="A9" s="135" t="s">
        <v>250</v>
      </c>
      <c r="B9" s="136"/>
      <c r="C9" s="137"/>
      <c r="D9" s="137"/>
      <c r="E9" s="138"/>
      <c r="F9" s="138"/>
      <c r="G9" s="138"/>
      <c r="H9" s="138"/>
      <c r="I9" s="139"/>
      <c r="J9" s="49"/>
      <c r="M9" s="117" t="s">
        <v>251</v>
      </c>
      <c r="N9" s="117" t="s">
        <v>252</v>
      </c>
    </row>
    <row r="10" spans="1:161" ht="15.75">
      <c r="A10" s="140"/>
      <c r="B10" s="141" t="s">
        <v>253</v>
      </c>
      <c r="C10" s="142"/>
      <c r="D10" s="142"/>
      <c r="E10" s="143"/>
      <c r="F10" s="143"/>
      <c r="G10" s="143"/>
      <c r="H10" s="148"/>
      <c r="I10" s="148"/>
      <c r="J10" s="144"/>
      <c r="K10" s="123"/>
    </row>
    <row r="11" spans="1:161" s="150" customFormat="1" ht="21" customHeight="1">
      <c r="A11" s="145">
        <v>1</v>
      </c>
      <c r="B11" s="146" t="s">
        <v>254</v>
      </c>
      <c r="C11" s="147">
        <f>D11</f>
        <v>1</v>
      </c>
      <c r="D11" s="147">
        <v>1</v>
      </c>
      <c r="E11" s="147">
        <v>12</v>
      </c>
      <c r="F11" s="147">
        <v>7</v>
      </c>
      <c r="G11" s="147">
        <v>2.76</v>
      </c>
      <c r="H11" s="148">
        <f>$F$5*G11</f>
        <v>28436.28</v>
      </c>
      <c r="I11" s="148">
        <f t="shared" ref="I11:I20" si="0">D11*H11</f>
        <v>28436.28</v>
      </c>
      <c r="J11" s="149"/>
      <c r="M11" s="150">
        <f>D11*G11</f>
        <v>2.76</v>
      </c>
      <c r="N11" s="150">
        <f>D11*F11</f>
        <v>7</v>
      </c>
    </row>
    <row r="12" spans="1:161" s="150" customFormat="1" ht="21" customHeight="1">
      <c r="A12" s="145">
        <v>2</v>
      </c>
      <c r="B12" s="151" t="s">
        <v>255</v>
      </c>
      <c r="C12" s="147">
        <f t="shared" ref="C12:C20" si="1">D12</f>
        <v>4.5</v>
      </c>
      <c r="D12" s="152">
        <v>4.5</v>
      </c>
      <c r="E12" s="147">
        <v>12</v>
      </c>
      <c r="F12" s="152">
        <v>5</v>
      </c>
      <c r="G12" s="152">
        <v>2.16</v>
      </c>
      <c r="H12" s="148">
        <f t="shared" ref="H12:H39" si="2">$F$5*G12</f>
        <v>22254.480000000003</v>
      </c>
      <c r="I12" s="148">
        <f t="shared" si="0"/>
        <v>100145.16000000002</v>
      </c>
      <c r="J12" s="149"/>
      <c r="M12" s="150">
        <f t="shared" ref="M12:M40" si="3">D12*G12</f>
        <v>9.7200000000000006</v>
      </c>
      <c r="N12" s="150">
        <f t="shared" ref="N12:N40" si="4">D12*F12</f>
        <v>22.5</v>
      </c>
    </row>
    <row r="13" spans="1:161" s="150" customFormat="1" ht="23.25" customHeight="1">
      <c r="A13" s="145">
        <v>3</v>
      </c>
      <c r="B13" s="151" t="s">
        <v>255</v>
      </c>
      <c r="C13" s="147">
        <f t="shared" si="1"/>
        <v>4.5</v>
      </c>
      <c r="D13" s="152">
        <v>4.5</v>
      </c>
      <c r="E13" s="147">
        <v>12</v>
      </c>
      <c r="F13" s="152">
        <v>4</v>
      </c>
      <c r="G13" s="153">
        <v>1.91</v>
      </c>
      <c r="H13" s="148">
        <f t="shared" si="2"/>
        <v>19678.73</v>
      </c>
      <c r="I13" s="148">
        <f t="shared" si="0"/>
        <v>88554.285000000003</v>
      </c>
      <c r="J13" s="149"/>
      <c r="M13" s="150">
        <f t="shared" si="3"/>
        <v>8.5949999999999989</v>
      </c>
      <c r="N13" s="150">
        <f t="shared" si="4"/>
        <v>18</v>
      </c>
    </row>
    <row r="14" spans="1:161" s="150" customFormat="1" ht="21" customHeight="1">
      <c r="A14" s="145">
        <v>4</v>
      </c>
      <c r="B14" s="151" t="s">
        <v>256</v>
      </c>
      <c r="C14" s="147">
        <f t="shared" si="1"/>
        <v>13</v>
      </c>
      <c r="D14" s="154">
        <v>13</v>
      </c>
      <c r="E14" s="147">
        <v>12</v>
      </c>
      <c r="F14" s="152">
        <v>2</v>
      </c>
      <c r="G14" s="153">
        <v>1.36</v>
      </c>
      <c r="H14" s="148">
        <f t="shared" si="2"/>
        <v>14012.080000000002</v>
      </c>
      <c r="I14" s="148">
        <f t="shared" si="0"/>
        <v>182157.04000000004</v>
      </c>
      <c r="J14" s="149"/>
      <c r="M14" s="150">
        <f t="shared" si="3"/>
        <v>17.68</v>
      </c>
      <c r="N14" s="150">
        <f t="shared" si="4"/>
        <v>26</v>
      </c>
    </row>
    <row r="15" spans="1:161" s="150" customFormat="1" ht="25.15" customHeight="1">
      <c r="A15" s="145">
        <v>6</v>
      </c>
      <c r="B15" s="155" t="s">
        <v>431</v>
      </c>
      <c r="C15" s="147">
        <f t="shared" si="1"/>
        <v>4.5</v>
      </c>
      <c r="D15" s="152">
        <v>4.5</v>
      </c>
      <c r="E15" s="147">
        <v>12</v>
      </c>
      <c r="F15" s="152">
        <v>2</v>
      </c>
      <c r="G15" s="152">
        <v>1.36</v>
      </c>
      <c r="H15" s="148">
        <f t="shared" si="2"/>
        <v>14012.080000000002</v>
      </c>
      <c r="I15" s="148">
        <f t="shared" si="0"/>
        <v>63054.360000000008</v>
      </c>
      <c r="J15" s="149"/>
      <c r="M15" s="150">
        <f t="shared" si="3"/>
        <v>6.12</v>
      </c>
      <c r="N15" s="150">
        <f t="shared" si="4"/>
        <v>9</v>
      </c>
    </row>
    <row r="16" spans="1:161" s="150" customFormat="1" ht="16.899999999999999" customHeight="1">
      <c r="A16" s="145">
        <v>7</v>
      </c>
      <c r="B16" s="156" t="s">
        <v>432</v>
      </c>
      <c r="C16" s="147">
        <v>4</v>
      </c>
      <c r="D16" s="152">
        <v>4</v>
      </c>
      <c r="E16" s="147">
        <v>12</v>
      </c>
      <c r="F16" s="152">
        <v>4</v>
      </c>
      <c r="G16" s="152">
        <v>1.91</v>
      </c>
      <c r="H16" s="148">
        <f t="shared" si="2"/>
        <v>19678.73</v>
      </c>
      <c r="I16" s="148">
        <f t="shared" si="0"/>
        <v>78714.92</v>
      </c>
      <c r="J16" s="149"/>
      <c r="M16" s="150">
        <f t="shared" si="3"/>
        <v>7.64</v>
      </c>
      <c r="N16" s="150">
        <f t="shared" si="4"/>
        <v>16</v>
      </c>
    </row>
    <row r="17" spans="1:14" s="150" customFormat="1" ht="20.45" customHeight="1">
      <c r="A17" s="145">
        <v>8</v>
      </c>
      <c r="B17" s="155" t="s">
        <v>257</v>
      </c>
      <c r="C17" s="147">
        <f t="shared" si="1"/>
        <v>1</v>
      </c>
      <c r="D17" s="152">
        <v>1</v>
      </c>
      <c r="E17" s="147">
        <v>12</v>
      </c>
      <c r="F17" s="152">
        <v>5</v>
      </c>
      <c r="G17" s="152">
        <v>2.16</v>
      </c>
      <c r="H17" s="148">
        <f t="shared" si="2"/>
        <v>22254.480000000003</v>
      </c>
      <c r="I17" s="148">
        <f t="shared" si="0"/>
        <v>22254.480000000003</v>
      </c>
      <c r="J17" s="149"/>
      <c r="M17" s="150">
        <f t="shared" si="3"/>
        <v>2.16</v>
      </c>
      <c r="N17" s="150">
        <f t="shared" si="4"/>
        <v>5</v>
      </c>
    </row>
    <row r="18" spans="1:14" s="150" customFormat="1" ht="33" customHeight="1">
      <c r="A18" s="145">
        <f>A17+1</f>
        <v>9</v>
      </c>
      <c r="B18" s="156" t="s">
        <v>258</v>
      </c>
      <c r="C18" s="147">
        <v>2</v>
      </c>
      <c r="D18" s="152">
        <v>2</v>
      </c>
      <c r="E18" s="147">
        <v>12</v>
      </c>
      <c r="F18" s="152">
        <v>5</v>
      </c>
      <c r="G18" s="152">
        <v>2.16</v>
      </c>
      <c r="H18" s="148">
        <f t="shared" si="2"/>
        <v>22254.480000000003</v>
      </c>
      <c r="I18" s="148">
        <f t="shared" si="0"/>
        <v>44508.960000000006</v>
      </c>
      <c r="J18" s="149"/>
      <c r="M18" s="150">
        <f t="shared" si="3"/>
        <v>4.32</v>
      </c>
      <c r="N18" s="150">
        <f t="shared" si="4"/>
        <v>10</v>
      </c>
    </row>
    <row r="19" spans="1:14" s="150" customFormat="1" ht="21.75" customHeight="1">
      <c r="A19" s="145">
        <f t="shared" ref="A19:A41" si="5">A18+1</f>
        <v>10</v>
      </c>
      <c r="B19" s="155" t="s">
        <v>259</v>
      </c>
      <c r="C19" s="147">
        <f t="shared" si="1"/>
        <v>1</v>
      </c>
      <c r="D19" s="152">
        <v>1</v>
      </c>
      <c r="E19" s="147">
        <v>12</v>
      </c>
      <c r="F19" s="152">
        <v>5</v>
      </c>
      <c r="G19" s="152">
        <v>2.16</v>
      </c>
      <c r="H19" s="148">
        <f t="shared" si="2"/>
        <v>22254.480000000003</v>
      </c>
      <c r="I19" s="148">
        <f t="shared" si="0"/>
        <v>22254.480000000003</v>
      </c>
      <c r="J19" s="149"/>
      <c r="M19" s="150">
        <f t="shared" si="3"/>
        <v>2.16</v>
      </c>
      <c r="N19" s="150">
        <f t="shared" si="4"/>
        <v>5</v>
      </c>
    </row>
    <row r="20" spans="1:14" s="150" customFormat="1" ht="18.75" customHeight="1">
      <c r="A20" s="145">
        <f t="shared" si="5"/>
        <v>11</v>
      </c>
      <c r="B20" s="157" t="s">
        <v>260</v>
      </c>
      <c r="C20" s="147">
        <f t="shared" si="1"/>
        <v>1</v>
      </c>
      <c r="D20" s="158">
        <v>1</v>
      </c>
      <c r="E20" s="159">
        <v>12</v>
      </c>
      <c r="F20" s="158">
        <v>1</v>
      </c>
      <c r="G20" s="158">
        <v>1</v>
      </c>
      <c r="H20" s="160">
        <f t="shared" si="2"/>
        <v>10303</v>
      </c>
      <c r="I20" s="160">
        <f t="shared" si="0"/>
        <v>10303</v>
      </c>
      <c r="J20" s="161"/>
      <c r="M20" s="150">
        <f t="shared" si="3"/>
        <v>1</v>
      </c>
      <c r="N20" s="150">
        <f t="shared" si="4"/>
        <v>1</v>
      </c>
    </row>
    <row r="21" spans="1:14" s="150" customFormat="1" ht="18" customHeight="1">
      <c r="A21" s="145">
        <f t="shared" si="5"/>
        <v>12</v>
      </c>
      <c r="B21" s="162" t="s">
        <v>44</v>
      </c>
      <c r="C21" s="163"/>
      <c r="D21" s="163"/>
      <c r="E21" s="163"/>
      <c r="F21" s="163"/>
      <c r="G21" s="163"/>
      <c r="H21" s="164"/>
      <c r="I21" s="164"/>
      <c r="J21" s="165"/>
      <c r="M21" s="150">
        <f t="shared" si="3"/>
        <v>0</v>
      </c>
      <c r="N21" s="150">
        <f t="shared" si="4"/>
        <v>0</v>
      </c>
    </row>
    <row r="22" spans="1:14" s="150" customFormat="1" ht="27.6" customHeight="1">
      <c r="A22" s="145">
        <f t="shared" si="5"/>
        <v>13</v>
      </c>
      <c r="B22" s="406" t="s">
        <v>433</v>
      </c>
      <c r="C22" s="447">
        <v>1</v>
      </c>
      <c r="D22" s="447">
        <v>1</v>
      </c>
      <c r="E22" s="447">
        <v>12</v>
      </c>
      <c r="F22" s="447">
        <v>7</v>
      </c>
      <c r="G22" s="447">
        <v>2.76</v>
      </c>
      <c r="H22" s="148">
        <f>$F$5*G22</f>
        <v>28436.28</v>
      </c>
      <c r="I22" s="148">
        <f t="shared" ref="I22:I27" si="6">D22*H22</f>
        <v>28436.28</v>
      </c>
      <c r="J22" s="443"/>
    </row>
    <row r="23" spans="1:14" s="150" customFormat="1" ht="20.25" customHeight="1">
      <c r="A23" s="145">
        <f t="shared" si="5"/>
        <v>14</v>
      </c>
      <c r="B23" s="151" t="s">
        <v>255</v>
      </c>
      <c r="C23" s="147">
        <f>D23</f>
        <v>9</v>
      </c>
      <c r="D23" s="152">
        <v>9</v>
      </c>
      <c r="E23" s="147">
        <v>12</v>
      </c>
      <c r="F23" s="448">
        <v>3</v>
      </c>
      <c r="G23" s="449">
        <v>1.69</v>
      </c>
      <c r="H23" s="148">
        <f t="shared" si="2"/>
        <v>17412.07</v>
      </c>
      <c r="I23" s="148">
        <f t="shared" si="6"/>
        <v>156708.63</v>
      </c>
      <c r="J23" s="149"/>
      <c r="M23" s="150">
        <f t="shared" si="3"/>
        <v>15.209999999999999</v>
      </c>
      <c r="N23" s="150">
        <f t="shared" si="4"/>
        <v>27</v>
      </c>
    </row>
    <row r="24" spans="1:14" s="150" customFormat="1" ht="15.75" customHeight="1">
      <c r="A24" s="145">
        <f t="shared" si="5"/>
        <v>15</v>
      </c>
      <c r="B24" s="151" t="s">
        <v>255</v>
      </c>
      <c r="C24" s="147">
        <f>D24</f>
        <v>3.5</v>
      </c>
      <c r="D24" s="154">
        <v>3.5</v>
      </c>
      <c r="E24" s="166">
        <v>12</v>
      </c>
      <c r="F24" s="450">
        <v>3</v>
      </c>
      <c r="G24" s="449">
        <v>1.69</v>
      </c>
      <c r="H24" s="148">
        <f t="shared" si="2"/>
        <v>17412.07</v>
      </c>
      <c r="I24" s="148">
        <f t="shared" si="6"/>
        <v>60942.244999999995</v>
      </c>
      <c r="J24" s="149"/>
      <c r="M24" s="150">
        <f t="shared" si="3"/>
        <v>5.915</v>
      </c>
      <c r="N24" s="150">
        <f t="shared" si="4"/>
        <v>10.5</v>
      </c>
    </row>
    <row r="25" spans="1:14" s="150" customFormat="1" ht="31.5" customHeight="1">
      <c r="A25" s="145">
        <f t="shared" si="5"/>
        <v>16</v>
      </c>
      <c r="B25" s="167" t="s">
        <v>261</v>
      </c>
      <c r="C25" s="147">
        <v>2</v>
      </c>
      <c r="D25" s="459">
        <v>2</v>
      </c>
      <c r="E25" s="166">
        <v>12</v>
      </c>
      <c r="F25" s="450">
        <v>4</v>
      </c>
      <c r="G25" s="449">
        <v>1.91</v>
      </c>
      <c r="H25" s="148">
        <f t="shared" si="2"/>
        <v>19678.73</v>
      </c>
      <c r="I25" s="148">
        <f t="shared" si="6"/>
        <v>39357.46</v>
      </c>
      <c r="J25" s="149"/>
      <c r="M25" s="150">
        <f t="shared" si="3"/>
        <v>3.82</v>
      </c>
      <c r="N25" s="150">
        <f t="shared" si="4"/>
        <v>8</v>
      </c>
    </row>
    <row r="26" spans="1:14" s="150" customFormat="1" ht="18" customHeight="1">
      <c r="A26" s="145">
        <f t="shared" si="5"/>
        <v>17</v>
      </c>
      <c r="B26" s="167" t="s">
        <v>432</v>
      </c>
      <c r="C26" s="147">
        <f>D26</f>
        <v>2</v>
      </c>
      <c r="D26" s="154">
        <v>2</v>
      </c>
      <c r="E26" s="166">
        <v>12</v>
      </c>
      <c r="F26" s="450">
        <v>4</v>
      </c>
      <c r="G26" s="448">
        <v>1.91</v>
      </c>
      <c r="H26" s="148">
        <f t="shared" si="2"/>
        <v>19678.73</v>
      </c>
      <c r="I26" s="148">
        <f t="shared" si="6"/>
        <v>39357.46</v>
      </c>
      <c r="J26" s="149"/>
      <c r="M26" s="150">
        <f t="shared" si="3"/>
        <v>3.82</v>
      </c>
      <c r="N26" s="150">
        <f t="shared" si="4"/>
        <v>8</v>
      </c>
    </row>
    <row r="27" spans="1:14" s="150" customFormat="1" ht="21.75" customHeight="1">
      <c r="A27" s="145">
        <f t="shared" si="5"/>
        <v>18</v>
      </c>
      <c r="B27" s="155" t="s">
        <v>259</v>
      </c>
      <c r="C27" s="147">
        <f>D27</f>
        <v>1</v>
      </c>
      <c r="D27" s="154">
        <v>1</v>
      </c>
      <c r="E27" s="166">
        <v>12</v>
      </c>
      <c r="F27" s="451">
        <v>4</v>
      </c>
      <c r="G27" s="448">
        <v>1.91</v>
      </c>
      <c r="H27" s="148">
        <f t="shared" si="2"/>
        <v>19678.73</v>
      </c>
      <c r="I27" s="148">
        <f t="shared" si="6"/>
        <v>19678.73</v>
      </c>
      <c r="J27" s="149"/>
      <c r="M27" s="150">
        <f t="shared" si="3"/>
        <v>1.91</v>
      </c>
      <c r="N27" s="150">
        <f t="shared" si="4"/>
        <v>4</v>
      </c>
    </row>
    <row r="28" spans="1:14" s="150" customFormat="1" ht="15.75" customHeight="1">
      <c r="A28" s="145">
        <f t="shared" si="5"/>
        <v>19</v>
      </c>
      <c r="B28" s="168" t="s">
        <v>11</v>
      </c>
      <c r="C28" s="147"/>
      <c r="D28" s="152"/>
      <c r="E28" s="147"/>
      <c r="F28" s="147"/>
      <c r="G28" s="147"/>
      <c r="H28" s="148"/>
      <c r="I28" s="148"/>
      <c r="J28" s="149"/>
      <c r="M28" s="150">
        <f t="shared" si="3"/>
        <v>0</v>
      </c>
      <c r="N28" s="150">
        <f t="shared" si="4"/>
        <v>0</v>
      </c>
    </row>
    <row r="29" spans="1:14" s="150" customFormat="1" ht="15.75" customHeight="1">
      <c r="A29" s="145">
        <f t="shared" si="5"/>
        <v>20</v>
      </c>
      <c r="B29" s="169" t="s">
        <v>255</v>
      </c>
      <c r="C29" s="147">
        <f>D29</f>
        <v>4.5</v>
      </c>
      <c r="D29" s="152">
        <v>4.5</v>
      </c>
      <c r="E29" s="147">
        <v>12</v>
      </c>
      <c r="F29" s="448">
        <v>2</v>
      </c>
      <c r="G29" s="449">
        <v>1.36</v>
      </c>
      <c r="H29" s="148">
        <f>$F$5*G29</f>
        <v>14012.080000000002</v>
      </c>
      <c r="I29" s="148">
        <f>D29*H29</f>
        <v>63054.360000000008</v>
      </c>
      <c r="J29" s="149"/>
      <c r="M29" s="150">
        <f t="shared" si="3"/>
        <v>6.12</v>
      </c>
      <c r="N29" s="150">
        <f t="shared" si="4"/>
        <v>9</v>
      </c>
    </row>
    <row r="30" spans="1:14" s="150" customFormat="1" ht="17.45" customHeight="1">
      <c r="A30" s="145">
        <f t="shared" si="5"/>
        <v>21</v>
      </c>
      <c r="B30" s="167" t="s">
        <v>432</v>
      </c>
      <c r="C30" s="147">
        <f>D30</f>
        <v>1</v>
      </c>
      <c r="D30" s="152">
        <v>1</v>
      </c>
      <c r="E30" s="147">
        <v>12</v>
      </c>
      <c r="F30" s="448">
        <v>4</v>
      </c>
      <c r="G30" s="448">
        <v>1.91</v>
      </c>
      <c r="H30" s="148">
        <f>$F$5*G30</f>
        <v>19678.73</v>
      </c>
      <c r="I30" s="148">
        <f>D30*H30</f>
        <v>19678.73</v>
      </c>
      <c r="J30" s="149"/>
      <c r="M30" s="150">
        <f t="shared" si="3"/>
        <v>1.91</v>
      </c>
      <c r="N30" s="150">
        <f t="shared" si="4"/>
        <v>4</v>
      </c>
    </row>
    <row r="31" spans="1:14" s="150" customFormat="1" ht="21.75" customHeight="1">
      <c r="A31" s="145">
        <f t="shared" si="5"/>
        <v>22</v>
      </c>
      <c r="B31" s="170" t="s">
        <v>262</v>
      </c>
      <c r="C31" s="147"/>
      <c r="D31" s="152"/>
      <c r="E31" s="147"/>
      <c r="F31" s="448"/>
      <c r="G31" s="448"/>
      <c r="H31" s="148"/>
      <c r="I31" s="148"/>
      <c r="J31" s="149"/>
      <c r="M31" s="150">
        <f t="shared" si="3"/>
        <v>0</v>
      </c>
      <c r="N31" s="150">
        <f t="shared" si="4"/>
        <v>0</v>
      </c>
    </row>
    <row r="32" spans="1:14" s="150" customFormat="1" ht="18.75" customHeight="1">
      <c r="A32" s="145">
        <f t="shared" si="5"/>
        <v>23</v>
      </c>
      <c r="B32" s="169" t="s">
        <v>255</v>
      </c>
      <c r="C32" s="444">
        <v>2</v>
      </c>
      <c r="D32" s="171">
        <v>2</v>
      </c>
      <c r="E32" s="147">
        <v>3</v>
      </c>
      <c r="F32" s="448">
        <v>2</v>
      </c>
      <c r="G32" s="448">
        <v>1.36</v>
      </c>
      <c r="H32" s="148">
        <f>$F$5*G32</f>
        <v>14012.080000000002</v>
      </c>
      <c r="I32" s="148">
        <f>D32*H32</f>
        <v>28024.160000000003</v>
      </c>
      <c r="J32" s="149"/>
      <c r="M32" s="150">
        <f t="shared" si="3"/>
        <v>2.72</v>
      </c>
      <c r="N32" s="150">
        <f t="shared" si="4"/>
        <v>4</v>
      </c>
    </row>
    <row r="33" spans="1:14" s="150" customFormat="1" ht="18.75" customHeight="1">
      <c r="A33" s="145">
        <f t="shared" si="5"/>
        <v>24</v>
      </c>
      <c r="B33" s="423" t="s">
        <v>288</v>
      </c>
      <c r="C33" s="444">
        <v>1</v>
      </c>
      <c r="D33" s="171">
        <v>1</v>
      </c>
      <c r="E33" s="147">
        <v>12</v>
      </c>
      <c r="F33" s="448">
        <v>10</v>
      </c>
      <c r="G33" s="448">
        <v>3.99</v>
      </c>
      <c r="H33" s="148">
        <f>$F$5*G33</f>
        <v>41108.97</v>
      </c>
      <c r="I33" s="148">
        <f>D33*H33</f>
        <v>41108.97</v>
      </c>
      <c r="J33" s="149"/>
    </row>
    <row r="34" spans="1:14" s="150" customFormat="1" ht="18.75" customHeight="1">
      <c r="A34" s="145">
        <f t="shared" si="5"/>
        <v>25</v>
      </c>
      <c r="B34" s="424" t="s">
        <v>289</v>
      </c>
      <c r="C34" s="444">
        <v>1</v>
      </c>
      <c r="D34" s="171">
        <v>1</v>
      </c>
      <c r="E34" s="147">
        <v>12</v>
      </c>
      <c r="F34" s="448">
        <v>7</v>
      </c>
      <c r="G34" s="448">
        <v>2.76</v>
      </c>
      <c r="H34" s="148">
        <f>$F$5*G34</f>
        <v>28436.28</v>
      </c>
      <c r="I34" s="148">
        <f>D34*H34</f>
        <v>28436.28</v>
      </c>
      <c r="J34" s="149"/>
    </row>
    <row r="35" spans="1:14" s="150" customFormat="1" ht="21" customHeight="1">
      <c r="A35" s="145">
        <f t="shared" si="5"/>
        <v>26</v>
      </c>
      <c r="B35" s="168" t="s">
        <v>263</v>
      </c>
      <c r="C35" s="147"/>
      <c r="D35" s="147"/>
      <c r="E35" s="147"/>
      <c r="F35" s="147"/>
      <c r="G35" s="147"/>
      <c r="H35" s="148"/>
      <c r="I35" s="148"/>
      <c r="J35" s="149"/>
      <c r="M35" s="150">
        <f t="shared" si="3"/>
        <v>0</v>
      </c>
      <c r="N35" s="150">
        <f t="shared" si="4"/>
        <v>0</v>
      </c>
    </row>
    <row r="36" spans="1:14" s="150" customFormat="1" ht="15.75" customHeight="1">
      <c r="A36" s="145">
        <f t="shared" si="5"/>
        <v>27</v>
      </c>
      <c r="B36" s="151" t="s">
        <v>255</v>
      </c>
      <c r="C36" s="147">
        <f>D36</f>
        <v>8.5</v>
      </c>
      <c r="D36" s="147">
        <v>8.5</v>
      </c>
      <c r="E36" s="147">
        <v>12</v>
      </c>
      <c r="F36" s="448">
        <v>3</v>
      </c>
      <c r="G36" s="449">
        <v>1.69</v>
      </c>
      <c r="H36" s="148">
        <f t="shared" si="2"/>
        <v>17412.07</v>
      </c>
      <c r="I36" s="148">
        <f>D36*H36</f>
        <v>148002.595</v>
      </c>
      <c r="J36" s="149"/>
      <c r="M36" s="150">
        <f t="shared" si="3"/>
        <v>14.365</v>
      </c>
      <c r="N36" s="150">
        <f t="shared" si="4"/>
        <v>25.5</v>
      </c>
    </row>
    <row r="37" spans="1:14" s="150" customFormat="1" ht="19.5" customHeight="1">
      <c r="A37" s="145">
        <f t="shared" si="5"/>
        <v>28</v>
      </c>
      <c r="B37" s="151" t="s">
        <v>264</v>
      </c>
      <c r="C37" s="445">
        <v>3</v>
      </c>
      <c r="D37" s="152">
        <v>3</v>
      </c>
      <c r="E37" s="147">
        <v>12</v>
      </c>
      <c r="F37" s="448">
        <v>2</v>
      </c>
      <c r="G37" s="449">
        <v>1.36</v>
      </c>
      <c r="H37" s="148">
        <f t="shared" si="2"/>
        <v>14012.080000000002</v>
      </c>
      <c r="I37" s="148">
        <f>D37*H37</f>
        <v>42036.240000000005</v>
      </c>
      <c r="J37" s="149"/>
      <c r="M37" s="150">
        <f t="shared" si="3"/>
        <v>4.08</v>
      </c>
      <c r="N37" s="150">
        <f>D37*F37</f>
        <v>6</v>
      </c>
    </row>
    <row r="38" spans="1:14" s="150" customFormat="1" ht="21" customHeight="1">
      <c r="A38" s="145">
        <f t="shared" si="5"/>
        <v>29</v>
      </c>
      <c r="B38" s="167" t="s">
        <v>432</v>
      </c>
      <c r="C38" s="147">
        <f>D38</f>
        <v>1</v>
      </c>
      <c r="D38" s="152">
        <v>1</v>
      </c>
      <c r="E38" s="172">
        <v>12</v>
      </c>
      <c r="F38" s="448">
        <v>5</v>
      </c>
      <c r="G38" s="448">
        <v>2.16</v>
      </c>
      <c r="H38" s="148">
        <f t="shared" si="2"/>
        <v>22254.480000000003</v>
      </c>
      <c r="I38" s="148">
        <f>D38*H38</f>
        <v>22254.480000000003</v>
      </c>
      <c r="J38" s="173"/>
      <c r="M38" s="150">
        <f t="shared" si="3"/>
        <v>2.16</v>
      </c>
      <c r="N38" s="150">
        <f>D38*F38</f>
        <v>5</v>
      </c>
    </row>
    <row r="39" spans="1:14" s="150" customFormat="1" ht="15.75" customHeight="1">
      <c r="A39" s="145">
        <f t="shared" si="5"/>
        <v>30</v>
      </c>
      <c r="B39" s="167" t="s">
        <v>259</v>
      </c>
      <c r="C39" s="147">
        <f>D39</f>
        <v>1</v>
      </c>
      <c r="D39" s="152">
        <v>1</v>
      </c>
      <c r="E39" s="172">
        <v>12</v>
      </c>
      <c r="F39" s="448">
        <v>4</v>
      </c>
      <c r="G39" s="448">
        <v>1.91</v>
      </c>
      <c r="H39" s="148">
        <f t="shared" si="2"/>
        <v>19678.73</v>
      </c>
      <c r="I39" s="148">
        <f>D39*H39</f>
        <v>19678.73</v>
      </c>
      <c r="J39" s="173"/>
      <c r="M39" s="150">
        <f t="shared" si="3"/>
        <v>1.91</v>
      </c>
      <c r="N39" s="150">
        <f>D39*F39</f>
        <v>4</v>
      </c>
    </row>
    <row r="40" spans="1:14" s="150" customFormat="1" ht="21.75" customHeight="1">
      <c r="A40" s="145">
        <f t="shared" si="5"/>
        <v>31</v>
      </c>
      <c r="B40" s="174" t="s">
        <v>265</v>
      </c>
      <c r="C40" s="172">
        <f>D40</f>
        <v>1</v>
      </c>
      <c r="D40" s="175">
        <v>1</v>
      </c>
      <c r="E40" s="172">
        <v>12</v>
      </c>
      <c r="F40" s="452">
        <v>1</v>
      </c>
      <c r="G40" s="452">
        <v>1</v>
      </c>
      <c r="H40" s="176">
        <f>$F$5*G40</f>
        <v>10303</v>
      </c>
      <c r="I40" s="176">
        <f>D40*H40</f>
        <v>10303</v>
      </c>
      <c r="J40" s="173"/>
      <c r="M40" s="150">
        <f t="shared" si="3"/>
        <v>1</v>
      </c>
      <c r="N40" s="150">
        <f t="shared" si="4"/>
        <v>1</v>
      </c>
    </row>
    <row r="41" spans="1:14" s="183" customFormat="1" ht="23.25" customHeight="1">
      <c r="A41" s="145">
        <f t="shared" si="5"/>
        <v>32</v>
      </c>
      <c r="B41" s="178" t="s">
        <v>163</v>
      </c>
      <c r="C41" s="179">
        <f>SUM(C11:C40)</f>
        <v>79</v>
      </c>
      <c r="D41" s="179">
        <f>SUM(D11:D40)</f>
        <v>79</v>
      </c>
      <c r="E41" s="180" t="s">
        <v>68</v>
      </c>
      <c r="F41" s="181">
        <f>SUMPRODUCT($C11:$C40,F11:F40)/C41</f>
        <v>3.2848101265822787</v>
      </c>
      <c r="G41" s="181">
        <f>SUMPRODUCT($C11:$C40,G11:G40)/C41</f>
        <v>1.7291772151898732</v>
      </c>
      <c r="H41" s="180" t="s">
        <v>68</v>
      </c>
      <c r="I41" s="182">
        <f>SUM(I10:I40)</f>
        <v>1407441.3149999997</v>
      </c>
      <c r="J41" s="133"/>
      <c r="M41" s="150"/>
      <c r="N41" s="150"/>
    </row>
    <row r="42" spans="1:14" s="183" customFormat="1" ht="20.25" customHeight="1">
      <c r="A42" s="184" t="s">
        <v>266</v>
      </c>
      <c r="B42" s="185"/>
      <c r="C42" s="185"/>
      <c r="D42" s="185"/>
      <c r="E42" s="185"/>
      <c r="F42" s="185"/>
      <c r="G42" s="185"/>
      <c r="H42" s="185"/>
      <c r="I42" s="186">
        <f>SUMPRODUCT(D11:D40,G11:G40)/D41+0.02</f>
        <v>1.7491772151898732</v>
      </c>
      <c r="J42" s="187"/>
      <c r="L42" s="188"/>
      <c r="M42" s="150"/>
      <c r="N42" s="150"/>
    </row>
    <row r="43" spans="1:14" s="183" customFormat="1" ht="20.25" customHeight="1">
      <c r="A43" s="189" t="s">
        <v>267</v>
      </c>
      <c r="B43" s="190"/>
      <c r="C43" s="190"/>
      <c r="D43" s="190"/>
      <c r="E43" s="190"/>
      <c r="F43" s="190"/>
      <c r="G43" s="190"/>
      <c r="H43" s="190"/>
      <c r="I43" s="191">
        <f>SUMPRODUCT(D11:D40,F11:F40)/D41</f>
        <v>3.2848101265822787</v>
      </c>
      <c r="J43" s="192"/>
      <c r="M43" s="150"/>
      <c r="N43" s="150"/>
    </row>
    <row r="44" spans="1:14" s="183" customFormat="1" ht="15.75" hidden="1">
      <c r="A44" s="193"/>
      <c r="B44" s="194"/>
      <c r="C44" s="194"/>
      <c r="D44" s="194"/>
      <c r="E44" s="194"/>
      <c r="F44" s="194"/>
      <c r="G44" s="194"/>
      <c r="H44" s="194"/>
      <c r="I44" s="194"/>
      <c r="J44" s="195"/>
      <c r="M44" s="150"/>
      <c r="N44" s="150"/>
    </row>
    <row r="45" spans="1:14" ht="15.75">
      <c r="A45" s="564" t="s">
        <v>268</v>
      </c>
      <c r="B45" s="565"/>
      <c r="C45" s="565"/>
      <c r="D45" s="565"/>
      <c r="E45" s="196"/>
      <c r="F45" s="196"/>
      <c r="G45" s="196"/>
      <c r="H45" s="196"/>
      <c r="I45" s="197"/>
      <c r="J45" s="198"/>
      <c r="M45" s="150"/>
      <c r="N45" s="150"/>
    </row>
    <row r="46" spans="1:14" ht="15.75">
      <c r="A46" s="199">
        <f>A41+1</f>
        <v>33</v>
      </c>
      <c r="B46" s="200" t="s">
        <v>269</v>
      </c>
      <c r="C46" s="201"/>
      <c r="D46" s="201"/>
      <c r="E46" s="201"/>
      <c r="F46" s="201"/>
      <c r="G46" s="201"/>
      <c r="H46" s="201"/>
      <c r="I46" s="202"/>
      <c r="J46" s="203"/>
      <c r="M46" s="150"/>
      <c r="N46" s="150"/>
    </row>
    <row r="47" spans="1:14" s="150" customFormat="1" ht="18.75" customHeight="1">
      <c r="A47" s="199">
        <v>34</v>
      </c>
      <c r="B47" s="204" t="s">
        <v>270</v>
      </c>
      <c r="C47" s="147">
        <f>D47</f>
        <v>1</v>
      </c>
      <c r="D47" s="147">
        <v>1</v>
      </c>
      <c r="E47" s="147">
        <v>12</v>
      </c>
      <c r="F47" s="147">
        <v>7</v>
      </c>
      <c r="G47" s="147">
        <v>2.76</v>
      </c>
      <c r="H47" s="148">
        <f>$F$5*G47</f>
        <v>28436.28</v>
      </c>
      <c r="I47" s="148">
        <f>D47*H47</f>
        <v>28436.28</v>
      </c>
      <c r="J47" s="149"/>
      <c r="M47" s="150">
        <f t="shared" ref="M47:M95" si="7">D47*G47</f>
        <v>2.76</v>
      </c>
      <c r="N47" s="150">
        <f t="shared" ref="N47:N95" si="8">D47*F47</f>
        <v>7</v>
      </c>
    </row>
    <row r="48" spans="1:14" s="150" customFormat="1" ht="27" customHeight="1">
      <c r="A48" s="199">
        <v>35</v>
      </c>
      <c r="B48" s="205" t="s">
        <v>271</v>
      </c>
      <c r="C48" s="147">
        <v>3</v>
      </c>
      <c r="D48" s="448">
        <v>3</v>
      </c>
      <c r="E48" s="166">
        <v>12</v>
      </c>
      <c r="F48" s="450">
        <v>4</v>
      </c>
      <c r="G48" s="454">
        <v>1.91</v>
      </c>
      <c r="H48" s="148">
        <f>$F$5*G48</f>
        <v>19678.73</v>
      </c>
      <c r="I48" s="148">
        <f>D48*H48</f>
        <v>59036.19</v>
      </c>
      <c r="J48" s="149"/>
      <c r="M48" s="150">
        <f t="shared" si="7"/>
        <v>5.7299999999999995</v>
      </c>
      <c r="N48" s="150">
        <f t="shared" si="8"/>
        <v>12</v>
      </c>
    </row>
    <row r="49" spans="1:14" s="150" customFormat="1" ht="24.75" customHeight="1">
      <c r="A49" s="199">
        <v>36</v>
      </c>
      <c r="B49" s="205" t="s">
        <v>271</v>
      </c>
      <c r="C49" s="147">
        <f t="shared" ref="C49:C54" si="9">D49</f>
        <v>2</v>
      </c>
      <c r="D49" s="448">
        <v>2</v>
      </c>
      <c r="E49" s="166">
        <v>12</v>
      </c>
      <c r="F49" s="450">
        <v>3</v>
      </c>
      <c r="G49" s="450">
        <v>1.69</v>
      </c>
      <c r="H49" s="148">
        <f t="shared" ref="H49:H54" si="10">$F$5*G49</f>
        <v>17412.07</v>
      </c>
      <c r="I49" s="148">
        <f t="shared" ref="I49:I55" si="11">D49*H49</f>
        <v>34824.14</v>
      </c>
      <c r="J49" s="149"/>
      <c r="M49" s="150">
        <f t="shared" si="7"/>
        <v>3.38</v>
      </c>
      <c r="N49" s="150">
        <f t="shared" si="8"/>
        <v>6</v>
      </c>
    </row>
    <row r="50" spans="1:14" s="150" customFormat="1" ht="18.75" customHeight="1">
      <c r="A50" s="199">
        <v>37</v>
      </c>
      <c r="B50" s="206" t="s">
        <v>259</v>
      </c>
      <c r="C50" s="147">
        <f t="shared" si="9"/>
        <v>2</v>
      </c>
      <c r="D50" s="453">
        <v>2</v>
      </c>
      <c r="E50" s="166">
        <v>12</v>
      </c>
      <c r="F50" s="455">
        <v>4</v>
      </c>
      <c r="G50" s="454">
        <v>1.91</v>
      </c>
      <c r="H50" s="148">
        <f t="shared" si="10"/>
        <v>19678.73</v>
      </c>
      <c r="I50" s="148">
        <f t="shared" si="11"/>
        <v>39357.46</v>
      </c>
      <c r="J50" s="149"/>
      <c r="M50" s="150">
        <f t="shared" si="7"/>
        <v>3.82</v>
      </c>
      <c r="N50" s="150">
        <f t="shared" si="8"/>
        <v>8</v>
      </c>
    </row>
    <row r="51" spans="1:14" s="150" customFormat="1" ht="24" customHeight="1">
      <c r="A51" s="199">
        <v>38</v>
      </c>
      <c r="B51" s="205" t="s">
        <v>272</v>
      </c>
      <c r="C51" s="147">
        <f t="shared" si="9"/>
        <v>1</v>
      </c>
      <c r="D51" s="448">
        <v>1</v>
      </c>
      <c r="E51" s="166">
        <v>12</v>
      </c>
      <c r="F51" s="451">
        <v>4</v>
      </c>
      <c r="G51" s="450">
        <v>1.91</v>
      </c>
      <c r="H51" s="148">
        <f t="shared" si="10"/>
        <v>19678.73</v>
      </c>
      <c r="I51" s="148">
        <f t="shared" si="11"/>
        <v>19678.73</v>
      </c>
      <c r="J51" s="149"/>
      <c r="M51" s="150">
        <f t="shared" si="7"/>
        <v>1.91</v>
      </c>
      <c r="N51" s="150">
        <f t="shared" si="8"/>
        <v>4</v>
      </c>
    </row>
    <row r="52" spans="1:14" s="150" customFormat="1" ht="18.75" customHeight="1">
      <c r="A52" s="199">
        <v>39</v>
      </c>
      <c r="B52" s="207" t="s">
        <v>273</v>
      </c>
      <c r="C52" s="147"/>
      <c r="D52" s="147"/>
      <c r="E52" s="147"/>
      <c r="F52" s="147"/>
      <c r="G52" s="147"/>
      <c r="H52" s="147"/>
      <c r="I52" s="147"/>
      <c r="J52" s="147"/>
      <c r="M52" s="150">
        <f t="shared" si="7"/>
        <v>0</v>
      </c>
      <c r="N52" s="150">
        <f t="shared" si="8"/>
        <v>0</v>
      </c>
    </row>
    <row r="53" spans="1:14" s="150" customFormat="1" ht="27" customHeight="1">
      <c r="A53" s="199">
        <v>40</v>
      </c>
      <c r="B53" s="167" t="s">
        <v>274</v>
      </c>
      <c r="C53" s="147">
        <f t="shared" si="9"/>
        <v>1</v>
      </c>
      <c r="D53" s="152">
        <v>1</v>
      </c>
      <c r="E53" s="147">
        <v>12</v>
      </c>
      <c r="F53" s="147">
        <v>4</v>
      </c>
      <c r="G53" s="147">
        <v>1.91</v>
      </c>
      <c r="H53" s="148">
        <f t="shared" si="10"/>
        <v>19678.73</v>
      </c>
      <c r="I53" s="148">
        <f t="shared" si="11"/>
        <v>19678.73</v>
      </c>
      <c r="J53" s="149"/>
      <c r="M53" s="150">
        <f t="shared" si="7"/>
        <v>1.91</v>
      </c>
      <c r="N53" s="150">
        <f t="shared" si="8"/>
        <v>4</v>
      </c>
    </row>
    <row r="54" spans="1:14" s="150" customFormat="1" ht="27" customHeight="1">
      <c r="A54" s="199">
        <v>41</v>
      </c>
      <c r="B54" s="167" t="s">
        <v>274</v>
      </c>
      <c r="C54" s="147">
        <f t="shared" si="9"/>
        <v>2</v>
      </c>
      <c r="D54" s="152">
        <v>2</v>
      </c>
      <c r="E54" s="172">
        <v>12</v>
      </c>
      <c r="F54" s="172">
        <v>3</v>
      </c>
      <c r="G54" s="172">
        <v>1.69</v>
      </c>
      <c r="H54" s="148">
        <f t="shared" si="10"/>
        <v>17412.07</v>
      </c>
      <c r="I54" s="148">
        <f t="shared" si="11"/>
        <v>34824.14</v>
      </c>
      <c r="J54" s="173"/>
      <c r="M54" s="150">
        <f t="shared" si="7"/>
        <v>3.38</v>
      </c>
      <c r="N54" s="150">
        <f t="shared" si="8"/>
        <v>6</v>
      </c>
    </row>
    <row r="55" spans="1:14" s="150" customFormat="1" ht="19.5" customHeight="1">
      <c r="A55" s="199">
        <v>42</v>
      </c>
      <c r="B55" s="206" t="s">
        <v>259</v>
      </c>
      <c r="C55" s="147">
        <v>1</v>
      </c>
      <c r="D55" s="152">
        <v>1</v>
      </c>
      <c r="E55" s="172">
        <v>12</v>
      </c>
      <c r="F55" s="172">
        <v>4</v>
      </c>
      <c r="G55" s="172">
        <v>1.91</v>
      </c>
      <c r="H55" s="176">
        <f>$F$5*G55</f>
        <v>19678.73</v>
      </c>
      <c r="I55" s="176">
        <f t="shared" si="11"/>
        <v>19678.73</v>
      </c>
      <c r="J55" s="173"/>
      <c r="M55" s="150">
        <f t="shared" si="7"/>
        <v>1.91</v>
      </c>
      <c r="N55" s="150">
        <f t="shared" si="8"/>
        <v>4</v>
      </c>
    </row>
    <row r="56" spans="1:14" s="183" customFormat="1" ht="22.5" customHeight="1">
      <c r="A56" s="199">
        <v>43</v>
      </c>
      <c r="B56" s="208" t="s">
        <v>163</v>
      </c>
      <c r="C56" s="179">
        <f>SUM(C47:C55)</f>
        <v>13</v>
      </c>
      <c r="D56" s="179">
        <f>SUM(D47:D55)</f>
        <v>13</v>
      </c>
      <c r="E56" s="180" t="s">
        <v>68</v>
      </c>
      <c r="F56" s="181">
        <f>SUMPRODUCT($C47:$C55,F47:F55)/C56</f>
        <v>3.9230769230769229</v>
      </c>
      <c r="G56" s="181">
        <f>SUMPRODUCT($C47:$C55,G47:G55)/C56</f>
        <v>1.9076923076923076</v>
      </c>
      <c r="H56" s="180" t="s">
        <v>68</v>
      </c>
      <c r="I56" s="182">
        <f>SUM(I47:I55)</f>
        <v>255514.40000000005</v>
      </c>
      <c r="J56" s="133"/>
      <c r="L56" s="188"/>
      <c r="M56" s="150"/>
      <c r="N56" s="150"/>
    </row>
    <row r="57" spans="1:14" s="183" customFormat="1" ht="22.5" customHeight="1">
      <c r="A57" s="184" t="s">
        <v>266</v>
      </c>
      <c r="B57" s="209"/>
      <c r="C57" s="209"/>
      <c r="D57" s="209"/>
      <c r="E57" s="209"/>
      <c r="F57" s="209"/>
      <c r="G57" s="209"/>
      <c r="H57" s="209"/>
      <c r="I57" s="186">
        <f>SUMPRODUCT(D47:D55,G47:G55)/D56</f>
        <v>1.9076923076923076</v>
      </c>
      <c r="J57" s="187"/>
      <c r="M57" s="150"/>
      <c r="N57" s="150"/>
    </row>
    <row r="58" spans="1:14" s="183" customFormat="1" ht="21.75" customHeight="1">
      <c r="A58" s="189" t="s">
        <v>267</v>
      </c>
      <c r="B58" s="190"/>
      <c r="C58" s="190"/>
      <c r="D58" s="190"/>
      <c r="E58" s="190"/>
      <c r="F58" s="190"/>
      <c r="G58" s="190"/>
      <c r="H58" s="190"/>
      <c r="I58" s="191">
        <f>SUMPRODUCT(D47:D55,F47:F55)/D56</f>
        <v>3.9230769230769229</v>
      </c>
      <c r="J58" s="192"/>
      <c r="M58" s="150"/>
      <c r="N58" s="150"/>
    </row>
    <row r="59" spans="1:14" s="183" customFormat="1" ht="20.25" hidden="1" customHeight="1">
      <c r="A59" s="210"/>
      <c r="B59" s="211"/>
      <c r="C59" s="211"/>
      <c r="D59" s="211"/>
      <c r="E59" s="211"/>
      <c r="F59" s="211"/>
      <c r="G59" s="211"/>
      <c r="H59" s="211"/>
      <c r="I59" s="211"/>
      <c r="J59" s="212"/>
      <c r="M59" s="150"/>
      <c r="N59" s="150"/>
    </row>
    <row r="60" spans="1:14" ht="15.75" hidden="1">
      <c r="A60" s="566" t="s">
        <v>275</v>
      </c>
      <c r="B60" s="566"/>
      <c r="C60" s="566"/>
      <c r="D60" s="566"/>
      <c r="E60" s="178"/>
      <c r="F60" s="178"/>
      <c r="G60" s="178"/>
      <c r="H60" s="178"/>
      <c r="I60" s="213"/>
      <c r="J60" s="49"/>
      <c r="M60" s="150"/>
      <c r="N60" s="150"/>
    </row>
    <row r="61" spans="1:14" s="150" customFormat="1" ht="16.5" hidden="1" customHeight="1">
      <c r="A61" s="213">
        <v>1</v>
      </c>
      <c r="B61" s="214"/>
      <c r="C61" s="215"/>
      <c r="D61" s="216"/>
      <c r="E61" s="216"/>
      <c r="F61" s="216"/>
      <c r="G61" s="216"/>
      <c r="H61" s="216"/>
      <c r="I61" s="217"/>
      <c r="J61" s="218"/>
    </row>
    <row r="62" spans="1:14" s="150" customFormat="1" ht="12.75" hidden="1" customHeight="1">
      <c r="A62" s="219">
        <v>2</v>
      </c>
      <c r="B62" s="214"/>
      <c r="C62" s="220"/>
      <c r="D62" s="221"/>
      <c r="E62" s="221"/>
      <c r="F62" s="221"/>
      <c r="G62" s="221"/>
      <c r="H62" s="222"/>
      <c r="I62" s="217"/>
      <c r="J62" s="218"/>
    </row>
    <row r="63" spans="1:14" s="150" customFormat="1" ht="16.5" hidden="1" customHeight="1">
      <c r="A63" s="219">
        <v>3</v>
      </c>
      <c r="B63" s="214"/>
      <c r="C63" s="220"/>
      <c r="D63" s="221"/>
      <c r="E63" s="221"/>
      <c r="F63" s="221"/>
      <c r="G63" s="221"/>
      <c r="H63" s="222"/>
      <c r="I63" s="217"/>
      <c r="J63" s="218"/>
    </row>
    <row r="64" spans="1:14" s="150" customFormat="1" ht="16.5" hidden="1" customHeight="1">
      <c r="A64" s="219">
        <v>4</v>
      </c>
      <c r="B64" s="214"/>
      <c r="C64" s="220"/>
      <c r="D64" s="221"/>
      <c r="E64" s="221"/>
      <c r="F64" s="221"/>
      <c r="G64" s="221"/>
      <c r="H64" s="222"/>
      <c r="I64" s="217"/>
      <c r="J64" s="218"/>
    </row>
    <row r="65" spans="1:14" s="150" customFormat="1" ht="16.5" hidden="1" customHeight="1">
      <c r="A65" s="219"/>
      <c r="B65" s="223" t="s">
        <v>276</v>
      </c>
      <c r="C65" s="224"/>
      <c r="D65" s="221"/>
      <c r="E65" s="221"/>
      <c r="F65" s="221"/>
      <c r="G65" s="221"/>
      <c r="H65" s="222"/>
      <c r="I65" s="225"/>
      <c r="J65" s="226"/>
    </row>
    <row r="66" spans="1:14" s="183" customFormat="1" ht="16.5" hidden="1" customHeight="1">
      <c r="A66" s="177"/>
      <c r="B66" s="178" t="s">
        <v>163</v>
      </c>
      <c r="C66" s="178"/>
      <c r="D66" s="179"/>
      <c r="E66" s="180" t="s">
        <v>68</v>
      </c>
      <c r="F66" s="180" t="s">
        <v>68</v>
      </c>
      <c r="G66" s="180" t="s">
        <v>68</v>
      </c>
      <c r="H66" s="180" t="s">
        <v>68</v>
      </c>
      <c r="I66" s="227"/>
      <c r="J66" s="133"/>
      <c r="M66" s="150"/>
      <c r="N66" s="150"/>
    </row>
    <row r="67" spans="1:14" s="183" customFormat="1" ht="18" hidden="1" customHeight="1">
      <c r="A67" s="567" t="s">
        <v>266</v>
      </c>
      <c r="B67" s="568"/>
      <c r="C67" s="568"/>
      <c r="D67" s="568"/>
      <c r="E67" s="568"/>
      <c r="F67" s="568"/>
      <c r="G67" s="568"/>
      <c r="H67" s="568"/>
      <c r="I67" s="569"/>
      <c r="J67" s="228"/>
      <c r="M67" s="150"/>
      <c r="N67" s="150"/>
    </row>
    <row r="68" spans="1:14" s="183" customFormat="1" ht="15.75" hidden="1" customHeight="1">
      <c r="A68" s="570" t="s">
        <v>267</v>
      </c>
      <c r="B68" s="571"/>
      <c r="C68" s="571"/>
      <c r="D68" s="571"/>
      <c r="E68" s="571"/>
      <c r="F68" s="571"/>
      <c r="G68" s="571"/>
      <c r="H68" s="571"/>
      <c r="I68" s="571"/>
      <c r="J68" s="229"/>
      <c r="M68" s="150"/>
      <c r="N68" s="150"/>
    </row>
    <row r="69" spans="1:14" s="183" customFormat="1" ht="16.5" hidden="1" customHeight="1">
      <c r="A69" s="230"/>
      <c r="B69" s="231"/>
      <c r="C69" s="231"/>
      <c r="D69" s="231"/>
      <c r="E69" s="231"/>
      <c r="F69" s="231"/>
      <c r="G69" s="231"/>
      <c r="H69" s="231"/>
      <c r="I69" s="231"/>
      <c r="J69" s="232"/>
      <c r="M69" s="150"/>
      <c r="N69" s="150"/>
    </row>
    <row r="70" spans="1:14" ht="24.75" customHeight="1">
      <c r="A70" s="233" t="s">
        <v>277</v>
      </c>
      <c r="B70" s="234"/>
      <c r="C70" s="234"/>
      <c r="D70" s="235">
        <v>0.81230000000000002</v>
      </c>
      <c r="E70" s="138"/>
      <c r="F70" s="138"/>
      <c r="G70" s="138"/>
      <c r="H70" s="138"/>
      <c r="I70" s="236"/>
      <c r="J70" s="237"/>
      <c r="M70" s="150"/>
      <c r="N70" s="150"/>
    </row>
    <row r="71" spans="1:14" s="150" customFormat="1" ht="15.75">
      <c r="A71" s="238">
        <v>44</v>
      </c>
      <c r="B71" s="239" t="s">
        <v>475</v>
      </c>
      <c r="C71" s="240">
        <v>1</v>
      </c>
      <c r="D71" s="163">
        <f t="shared" ref="D71:D95" si="12">$D$70*C71</f>
        <v>0.81230000000000002</v>
      </c>
      <c r="E71" s="163">
        <v>12</v>
      </c>
      <c r="F71" s="241">
        <v>14</v>
      </c>
      <c r="G71" s="242">
        <v>6.51</v>
      </c>
      <c r="H71" s="164">
        <f>$F$5*G71</f>
        <v>67072.53</v>
      </c>
      <c r="I71" s="164">
        <f>D71*H71</f>
        <v>54483.016119</v>
      </c>
      <c r="J71" s="165"/>
      <c r="M71" s="150">
        <f t="shared" si="7"/>
        <v>5.2880729999999998</v>
      </c>
      <c r="N71" s="150">
        <f t="shared" si="8"/>
        <v>11.372199999999999</v>
      </c>
    </row>
    <row r="72" spans="1:14" s="150" customFormat="1" ht="15.75">
      <c r="A72" s="145">
        <f>A71+1</f>
        <v>45</v>
      </c>
      <c r="B72" s="243" t="s">
        <v>278</v>
      </c>
      <c r="C72" s="244">
        <v>1</v>
      </c>
      <c r="D72" s="147">
        <f t="shared" si="12"/>
        <v>0.81230000000000002</v>
      </c>
      <c r="E72" s="147">
        <v>12</v>
      </c>
      <c r="F72" s="245">
        <v>12</v>
      </c>
      <c r="G72" s="246">
        <v>5.0999999999999996</v>
      </c>
      <c r="H72" s="148">
        <f t="shared" ref="H72:H95" si="13">$F$5*G72</f>
        <v>52545.299999999996</v>
      </c>
      <c r="I72" s="148">
        <f t="shared" ref="I72:I95" si="14">D72*H72</f>
        <v>42682.547189999997</v>
      </c>
      <c r="J72" s="149"/>
      <c r="M72" s="150">
        <f t="shared" si="7"/>
        <v>4.1427300000000002</v>
      </c>
      <c r="N72" s="150">
        <f t="shared" si="8"/>
        <v>9.7476000000000003</v>
      </c>
    </row>
    <row r="73" spans="1:14" s="150" customFormat="1" ht="15.75">
      <c r="A73" s="145">
        <f t="shared" ref="A73:A96" si="15">A72+1</f>
        <v>46</v>
      </c>
      <c r="B73" s="247" t="s">
        <v>279</v>
      </c>
      <c r="C73" s="244">
        <v>1</v>
      </c>
      <c r="D73" s="147">
        <f t="shared" si="12"/>
        <v>0.81230000000000002</v>
      </c>
      <c r="E73" s="147">
        <v>12</v>
      </c>
      <c r="F73" s="245">
        <v>12</v>
      </c>
      <c r="G73" s="246">
        <v>5.0999999999999996</v>
      </c>
      <c r="H73" s="148">
        <f t="shared" si="13"/>
        <v>52545.299999999996</v>
      </c>
      <c r="I73" s="148">
        <f t="shared" si="14"/>
        <v>42682.547189999997</v>
      </c>
      <c r="J73" s="149"/>
      <c r="M73" s="150">
        <f t="shared" si="7"/>
        <v>4.1427300000000002</v>
      </c>
      <c r="N73" s="150">
        <f t="shared" si="8"/>
        <v>9.7476000000000003</v>
      </c>
    </row>
    <row r="74" spans="1:14" s="150" customFormat="1" ht="15.75">
      <c r="A74" s="145">
        <f t="shared" si="15"/>
        <v>47</v>
      </c>
      <c r="B74" s="243" t="s">
        <v>434</v>
      </c>
      <c r="C74" s="244">
        <v>1</v>
      </c>
      <c r="D74" s="147">
        <f t="shared" si="12"/>
        <v>0.81230000000000002</v>
      </c>
      <c r="E74" s="147">
        <v>12</v>
      </c>
      <c r="F74" s="419">
        <v>8</v>
      </c>
      <c r="G74" s="420">
        <v>3.12</v>
      </c>
      <c r="H74" s="148">
        <f t="shared" si="13"/>
        <v>32145.360000000001</v>
      </c>
      <c r="I74" s="148">
        <f t="shared" si="14"/>
        <v>26111.675928000001</v>
      </c>
      <c r="J74" s="149"/>
      <c r="M74" s="150">
        <f t="shared" si="7"/>
        <v>2.534376</v>
      </c>
      <c r="N74" s="150">
        <f t="shared" si="8"/>
        <v>6.4984000000000002</v>
      </c>
    </row>
    <row r="75" spans="1:14" s="150" customFormat="1" ht="15.75">
      <c r="A75" s="145">
        <f t="shared" si="15"/>
        <v>48</v>
      </c>
      <c r="B75" s="248" t="s">
        <v>435</v>
      </c>
      <c r="C75" s="244">
        <v>1</v>
      </c>
      <c r="D75" s="147">
        <f t="shared" si="12"/>
        <v>0.81230000000000002</v>
      </c>
      <c r="E75" s="147">
        <v>12</v>
      </c>
      <c r="F75" s="249">
        <v>5</v>
      </c>
      <c r="G75" s="250">
        <v>2.16</v>
      </c>
      <c r="H75" s="148">
        <f t="shared" si="13"/>
        <v>22254.480000000003</v>
      </c>
      <c r="I75" s="148">
        <f t="shared" si="14"/>
        <v>18077.314104000005</v>
      </c>
      <c r="J75" s="149"/>
      <c r="M75" s="150">
        <f t="shared" si="7"/>
        <v>1.7545680000000001</v>
      </c>
      <c r="N75" s="150">
        <f t="shared" si="8"/>
        <v>4.0615000000000006</v>
      </c>
    </row>
    <row r="76" spans="1:14" s="150" customFormat="1" ht="15.75">
      <c r="A76" s="145">
        <f t="shared" si="15"/>
        <v>49</v>
      </c>
      <c r="B76" s="243" t="s">
        <v>435</v>
      </c>
      <c r="C76" s="244">
        <v>1</v>
      </c>
      <c r="D76" s="147">
        <f t="shared" si="12"/>
        <v>0.81230000000000002</v>
      </c>
      <c r="E76" s="147">
        <v>12</v>
      </c>
      <c r="F76" s="245">
        <v>5</v>
      </c>
      <c r="G76" s="246">
        <v>2.16</v>
      </c>
      <c r="H76" s="148">
        <f t="shared" si="13"/>
        <v>22254.480000000003</v>
      </c>
      <c r="I76" s="148">
        <f t="shared" si="14"/>
        <v>18077.314104000005</v>
      </c>
      <c r="J76" s="149"/>
      <c r="M76" s="150">
        <f t="shared" si="7"/>
        <v>1.7545680000000001</v>
      </c>
      <c r="N76" s="150">
        <f t="shared" si="8"/>
        <v>4.0615000000000006</v>
      </c>
    </row>
    <row r="77" spans="1:14" s="150" customFormat="1" ht="15.75">
      <c r="A77" s="145">
        <f t="shared" si="15"/>
        <v>50</v>
      </c>
      <c r="B77" s="243" t="s">
        <v>435</v>
      </c>
      <c r="C77" s="244">
        <v>1</v>
      </c>
      <c r="D77" s="147">
        <f t="shared" si="12"/>
        <v>0.81230000000000002</v>
      </c>
      <c r="E77" s="147">
        <v>12</v>
      </c>
      <c r="F77" s="245">
        <v>5</v>
      </c>
      <c r="G77" s="246">
        <v>2.16</v>
      </c>
      <c r="H77" s="148">
        <f t="shared" si="13"/>
        <v>22254.480000000003</v>
      </c>
      <c r="I77" s="148">
        <f t="shared" si="14"/>
        <v>18077.314104000005</v>
      </c>
      <c r="J77" s="149"/>
      <c r="M77" s="150">
        <f t="shared" si="7"/>
        <v>1.7545680000000001</v>
      </c>
      <c r="N77" s="150">
        <f t="shared" si="8"/>
        <v>4.0615000000000006</v>
      </c>
    </row>
    <row r="78" spans="1:14" s="150" customFormat="1" ht="15.75">
      <c r="A78" s="145">
        <f t="shared" si="15"/>
        <v>51</v>
      </c>
      <c r="B78" s="243" t="s">
        <v>280</v>
      </c>
      <c r="C78" s="244">
        <v>1</v>
      </c>
      <c r="D78" s="147">
        <f t="shared" si="12"/>
        <v>0.81230000000000002</v>
      </c>
      <c r="E78" s="147">
        <v>12</v>
      </c>
      <c r="F78" s="245">
        <v>4</v>
      </c>
      <c r="G78" s="246">
        <v>1.91</v>
      </c>
      <c r="H78" s="148">
        <f t="shared" si="13"/>
        <v>19678.73</v>
      </c>
      <c r="I78" s="148">
        <f t="shared" si="14"/>
        <v>15985.032379</v>
      </c>
      <c r="J78" s="149"/>
      <c r="M78" s="150">
        <f t="shared" si="7"/>
        <v>1.551493</v>
      </c>
      <c r="N78" s="150">
        <f t="shared" si="8"/>
        <v>3.2492000000000001</v>
      </c>
    </row>
    <row r="79" spans="1:14" s="150" customFormat="1" ht="15.75">
      <c r="A79" s="145">
        <f t="shared" si="15"/>
        <v>52</v>
      </c>
      <c r="B79" s="243" t="s">
        <v>290</v>
      </c>
      <c r="C79" s="244">
        <v>1</v>
      </c>
      <c r="D79" s="147">
        <f t="shared" si="12"/>
        <v>0.81230000000000002</v>
      </c>
      <c r="E79" s="147">
        <v>12</v>
      </c>
      <c r="F79" s="245">
        <v>4</v>
      </c>
      <c r="G79" s="246">
        <v>1.91</v>
      </c>
      <c r="H79" s="148">
        <f>$F$5*G79</f>
        <v>19678.73</v>
      </c>
      <c r="I79" s="148">
        <f>D79*H79</f>
        <v>15985.032379</v>
      </c>
      <c r="J79" s="149"/>
      <c r="N79" s="150">
        <f t="shared" si="8"/>
        <v>3.2492000000000001</v>
      </c>
    </row>
    <row r="80" spans="1:14" s="150" customFormat="1" ht="18.600000000000001" customHeight="1">
      <c r="A80" s="145">
        <f t="shared" si="15"/>
        <v>53</v>
      </c>
      <c r="B80" s="243" t="s">
        <v>436</v>
      </c>
      <c r="C80" s="244">
        <v>1</v>
      </c>
      <c r="D80" s="147">
        <f t="shared" si="12"/>
        <v>0.81230000000000002</v>
      </c>
      <c r="E80" s="147">
        <v>12</v>
      </c>
      <c r="F80" s="245">
        <v>6</v>
      </c>
      <c r="G80" s="246">
        <v>2.44</v>
      </c>
      <c r="H80" s="148">
        <f t="shared" si="13"/>
        <v>25139.32</v>
      </c>
      <c r="I80" s="148">
        <f t="shared" si="14"/>
        <v>20420.669635999999</v>
      </c>
      <c r="J80" s="149"/>
      <c r="M80" s="150">
        <f t="shared" si="7"/>
        <v>1.9820120000000001</v>
      </c>
      <c r="N80" s="150">
        <f t="shared" si="8"/>
        <v>4.8738000000000001</v>
      </c>
    </row>
    <row r="81" spans="1:14" s="150" customFormat="1" ht="15.75">
      <c r="A81" s="145">
        <f t="shared" si="15"/>
        <v>54</v>
      </c>
      <c r="B81" s="243" t="s">
        <v>444</v>
      </c>
      <c r="C81" s="244">
        <v>1</v>
      </c>
      <c r="D81" s="147">
        <f t="shared" si="12"/>
        <v>0.81230000000000002</v>
      </c>
      <c r="E81" s="147">
        <v>12</v>
      </c>
      <c r="F81" s="245">
        <v>5</v>
      </c>
      <c r="G81" s="246">
        <v>2.16</v>
      </c>
      <c r="H81" s="148">
        <f t="shared" si="13"/>
        <v>22254.480000000003</v>
      </c>
      <c r="I81" s="148">
        <f t="shared" si="14"/>
        <v>18077.314104000005</v>
      </c>
      <c r="J81" s="149"/>
      <c r="M81" s="150">
        <f t="shared" si="7"/>
        <v>1.7545680000000001</v>
      </c>
      <c r="N81" s="150">
        <f t="shared" si="8"/>
        <v>4.0615000000000006</v>
      </c>
    </row>
    <row r="82" spans="1:14" s="150" customFormat="1" ht="15.75">
      <c r="A82" s="145">
        <f t="shared" si="15"/>
        <v>55</v>
      </c>
      <c r="B82" s="243" t="s">
        <v>445</v>
      </c>
      <c r="C82" s="244">
        <v>1</v>
      </c>
      <c r="D82" s="147">
        <f t="shared" si="12"/>
        <v>0.81230000000000002</v>
      </c>
      <c r="E82" s="147">
        <v>12</v>
      </c>
      <c r="F82" s="245">
        <v>4</v>
      </c>
      <c r="G82" s="246">
        <v>1.91</v>
      </c>
      <c r="H82" s="148">
        <f t="shared" si="13"/>
        <v>19678.73</v>
      </c>
      <c r="I82" s="148">
        <f t="shared" si="14"/>
        <v>15985.032379</v>
      </c>
      <c r="J82" s="149"/>
      <c r="M82" s="150">
        <f t="shared" si="7"/>
        <v>1.551493</v>
      </c>
      <c r="N82" s="150">
        <f t="shared" si="8"/>
        <v>3.2492000000000001</v>
      </c>
    </row>
    <row r="83" spans="1:14" s="150" customFormat="1" ht="15.75">
      <c r="A83" s="145">
        <f t="shared" si="15"/>
        <v>56</v>
      </c>
      <c r="B83" s="247" t="s">
        <v>281</v>
      </c>
      <c r="C83" s="244">
        <v>1</v>
      </c>
      <c r="D83" s="147">
        <f t="shared" si="12"/>
        <v>0.81230000000000002</v>
      </c>
      <c r="E83" s="147">
        <v>12</v>
      </c>
      <c r="F83" s="245">
        <v>10</v>
      </c>
      <c r="G83" s="246">
        <v>3.99</v>
      </c>
      <c r="H83" s="148">
        <f t="shared" si="13"/>
        <v>41108.97</v>
      </c>
      <c r="I83" s="148">
        <f t="shared" si="14"/>
        <v>33392.816331000002</v>
      </c>
      <c r="J83" s="149"/>
      <c r="M83" s="150">
        <f t="shared" si="7"/>
        <v>3.2410770000000002</v>
      </c>
      <c r="N83" s="150">
        <f t="shared" si="8"/>
        <v>8.1230000000000011</v>
      </c>
    </row>
    <row r="84" spans="1:14" s="150" customFormat="1" ht="15.75">
      <c r="A84" s="145">
        <f t="shared" si="15"/>
        <v>57</v>
      </c>
      <c r="B84" s="243" t="s">
        <v>282</v>
      </c>
      <c r="C84" s="244">
        <v>1</v>
      </c>
      <c r="D84" s="147">
        <f t="shared" si="12"/>
        <v>0.81230000000000002</v>
      </c>
      <c r="E84" s="147">
        <v>12</v>
      </c>
      <c r="F84" s="245">
        <v>8</v>
      </c>
      <c r="G84" s="246">
        <v>3.12</v>
      </c>
      <c r="H84" s="148">
        <f t="shared" si="13"/>
        <v>32145.360000000001</v>
      </c>
      <c r="I84" s="148">
        <f t="shared" si="14"/>
        <v>26111.675928000001</v>
      </c>
      <c r="J84" s="149"/>
      <c r="M84" s="150">
        <f t="shared" si="7"/>
        <v>2.534376</v>
      </c>
      <c r="N84" s="150">
        <f t="shared" si="8"/>
        <v>6.4984000000000002</v>
      </c>
    </row>
    <row r="85" spans="1:14" s="150" customFormat="1" ht="15.75">
      <c r="A85" s="145">
        <f t="shared" si="15"/>
        <v>58</v>
      </c>
      <c r="B85" s="243" t="s">
        <v>283</v>
      </c>
      <c r="C85" s="244">
        <v>1</v>
      </c>
      <c r="D85" s="147">
        <f t="shared" si="12"/>
        <v>0.81230000000000002</v>
      </c>
      <c r="E85" s="147">
        <v>12</v>
      </c>
      <c r="F85" s="245">
        <v>6</v>
      </c>
      <c r="G85" s="246">
        <v>2.44</v>
      </c>
      <c r="H85" s="148">
        <f t="shared" si="13"/>
        <v>25139.32</v>
      </c>
      <c r="I85" s="148">
        <f t="shared" si="14"/>
        <v>20420.669635999999</v>
      </c>
      <c r="J85" s="149"/>
      <c r="M85" s="150">
        <f t="shared" si="7"/>
        <v>1.9820120000000001</v>
      </c>
      <c r="N85" s="150">
        <f t="shared" si="8"/>
        <v>4.8738000000000001</v>
      </c>
    </row>
    <row r="86" spans="1:14" s="150" customFormat="1" ht="25.5">
      <c r="A86" s="145">
        <f t="shared" si="15"/>
        <v>59</v>
      </c>
      <c r="B86" s="243" t="s">
        <v>437</v>
      </c>
      <c r="C86" s="244">
        <v>1</v>
      </c>
      <c r="D86" s="147">
        <f t="shared" si="12"/>
        <v>0.81230000000000002</v>
      </c>
      <c r="E86" s="147">
        <v>12</v>
      </c>
      <c r="F86" s="245">
        <v>5</v>
      </c>
      <c r="G86" s="246">
        <v>2.16</v>
      </c>
      <c r="H86" s="148">
        <f t="shared" si="13"/>
        <v>22254.480000000003</v>
      </c>
      <c r="I86" s="148">
        <f t="shared" si="14"/>
        <v>18077.314104000005</v>
      </c>
      <c r="J86" s="149"/>
      <c r="M86" s="150">
        <f t="shared" si="7"/>
        <v>1.7545680000000001</v>
      </c>
      <c r="N86" s="150">
        <f t="shared" si="8"/>
        <v>4.0615000000000006</v>
      </c>
    </row>
    <row r="87" spans="1:14" s="150" customFormat="1" ht="15.75">
      <c r="A87" s="145">
        <f t="shared" si="15"/>
        <v>60</v>
      </c>
      <c r="B87" s="243" t="s">
        <v>284</v>
      </c>
      <c r="C87" s="244">
        <v>1</v>
      </c>
      <c r="D87" s="147">
        <f t="shared" si="12"/>
        <v>0.81230000000000002</v>
      </c>
      <c r="E87" s="147">
        <v>12</v>
      </c>
      <c r="F87" s="245">
        <v>4</v>
      </c>
      <c r="G87" s="246">
        <v>1.91</v>
      </c>
      <c r="H87" s="148">
        <f t="shared" si="13"/>
        <v>19678.73</v>
      </c>
      <c r="I87" s="148">
        <f t="shared" si="14"/>
        <v>15985.032379</v>
      </c>
      <c r="J87" s="149"/>
      <c r="M87" s="150">
        <f t="shared" si="7"/>
        <v>1.551493</v>
      </c>
      <c r="N87" s="150">
        <f t="shared" si="8"/>
        <v>3.2492000000000001</v>
      </c>
    </row>
    <row r="88" spans="1:14" s="150" customFormat="1" ht="15.75">
      <c r="A88" s="145">
        <f t="shared" si="15"/>
        <v>61</v>
      </c>
      <c r="B88" s="243" t="s">
        <v>285</v>
      </c>
      <c r="C88" s="244">
        <v>1</v>
      </c>
      <c r="D88" s="147">
        <f t="shared" si="12"/>
        <v>0.81230000000000002</v>
      </c>
      <c r="E88" s="147">
        <v>12</v>
      </c>
      <c r="F88" s="245">
        <v>4</v>
      </c>
      <c r="G88" s="246">
        <v>1.91</v>
      </c>
      <c r="H88" s="148">
        <f t="shared" si="13"/>
        <v>19678.73</v>
      </c>
      <c r="I88" s="148">
        <f t="shared" si="14"/>
        <v>15985.032379</v>
      </c>
      <c r="J88" s="149"/>
      <c r="M88" s="150">
        <f t="shared" si="7"/>
        <v>1.551493</v>
      </c>
      <c r="N88" s="150">
        <f t="shared" si="8"/>
        <v>3.2492000000000001</v>
      </c>
    </row>
    <row r="89" spans="1:14" s="150" customFormat="1" ht="15.75">
      <c r="A89" s="145">
        <f t="shared" si="15"/>
        <v>62</v>
      </c>
      <c r="B89" s="243" t="s">
        <v>438</v>
      </c>
      <c r="C89" s="244">
        <v>1</v>
      </c>
      <c r="D89" s="147">
        <f t="shared" si="12"/>
        <v>0.81230000000000002</v>
      </c>
      <c r="E89" s="147">
        <v>12</v>
      </c>
      <c r="F89" s="245">
        <v>6</v>
      </c>
      <c r="G89" s="246">
        <v>2.44</v>
      </c>
      <c r="H89" s="148">
        <f t="shared" si="13"/>
        <v>25139.32</v>
      </c>
      <c r="I89" s="148">
        <f t="shared" si="14"/>
        <v>20420.669635999999</v>
      </c>
      <c r="J89" s="149"/>
      <c r="M89" s="150">
        <f t="shared" si="7"/>
        <v>1.9820120000000001</v>
      </c>
      <c r="N89" s="150">
        <f t="shared" si="8"/>
        <v>4.8738000000000001</v>
      </c>
    </row>
    <row r="90" spans="1:14" s="150" customFormat="1" ht="15.75">
      <c r="A90" s="145">
        <f t="shared" si="15"/>
        <v>63</v>
      </c>
      <c r="B90" s="243" t="s">
        <v>291</v>
      </c>
      <c r="C90" s="244">
        <v>1</v>
      </c>
      <c r="D90" s="147">
        <f t="shared" si="12"/>
        <v>0.81230000000000002</v>
      </c>
      <c r="E90" s="147">
        <v>12</v>
      </c>
      <c r="F90" s="245">
        <v>2</v>
      </c>
      <c r="G90" s="246">
        <v>1.36</v>
      </c>
      <c r="H90" s="148">
        <f t="shared" si="13"/>
        <v>14012.080000000002</v>
      </c>
      <c r="I90" s="148">
        <f t="shared" si="14"/>
        <v>11382.012584000002</v>
      </c>
      <c r="J90" s="149"/>
      <c r="M90" s="150">
        <f t="shared" si="7"/>
        <v>1.1047280000000002</v>
      </c>
      <c r="N90" s="150">
        <f t="shared" si="8"/>
        <v>1.6246</v>
      </c>
    </row>
    <row r="91" spans="1:14" s="150" customFormat="1" ht="15.75">
      <c r="A91" s="145">
        <f t="shared" si="15"/>
        <v>64</v>
      </c>
      <c r="B91" s="243" t="s">
        <v>440</v>
      </c>
      <c r="C91" s="244">
        <v>1</v>
      </c>
      <c r="D91" s="147">
        <f t="shared" si="12"/>
        <v>0.81230000000000002</v>
      </c>
      <c r="E91" s="147">
        <v>12</v>
      </c>
      <c r="F91" s="245">
        <v>1</v>
      </c>
      <c r="G91" s="246">
        <v>1</v>
      </c>
      <c r="H91" s="148">
        <f t="shared" si="13"/>
        <v>10303</v>
      </c>
      <c r="I91" s="148">
        <f t="shared" si="14"/>
        <v>8369.1269000000011</v>
      </c>
      <c r="J91" s="149"/>
      <c r="M91" s="150">
        <f t="shared" si="7"/>
        <v>0.81230000000000002</v>
      </c>
      <c r="N91" s="150">
        <f t="shared" si="8"/>
        <v>0.81230000000000002</v>
      </c>
    </row>
    <row r="92" spans="1:14" s="150" customFormat="1" ht="16.899999999999999" customHeight="1">
      <c r="A92" s="145">
        <f t="shared" si="15"/>
        <v>65</v>
      </c>
      <c r="B92" s="247" t="s">
        <v>286</v>
      </c>
      <c r="C92" s="244">
        <v>1</v>
      </c>
      <c r="D92" s="147">
        <f t="shared" si="12"/>
        <v>0.81230000000000002</v>
      </c>
      <c r="E92" s="147">
        <v>12</v>
      </c>
      <c r="F92" s="419">
        <v>10</v>
      </c>
      <c r="G92" s="420">
        <v>3.99</v>
      </c>
      <c r="H92" s="148">
        <f>$F$5*G92</f>
        <v>41108.97</v>
      </c>
      <c r="I92" s="148">
        <f t="shared" si="14"/>
        <v>33392.816331000002</v>
      </c>
      <c r="J92" s="149"/>
      <c r="M92" s="150">
        <f t="shared" si="7"/>
        <v>3.2410770000000002</v>
      </c>
      <c r="N92" s="150">
        <f t="shared" si="8"/>
        <v>8.1230000000000011</v>
      </c>
    </row>
    <row r="93" spans="1:14" s="150" customFormat="1" ht="15.75">
      <c r="A93" s="145">
        <f t="shared" si="15"/>
        <v>66</v>
      </c>
      <c r="B93" s="251" t="s">
        <v>469</v>
      </c>
      <c r="C93" s="244">
        <v>1</v>
      </c>
      <c r="D93" s="147">
        <f t="shared" si="12"/>
        <v>0.81230000000000002</v>
      </c>
      <c r="E93" s="147">
        <v>12</v>
      </c>
      <c r="F93" s="245">
        <v>7</v>
      </c>
      <c r="G93" s="246">
        <v>2.76</v>
      </c>
      <c r="H93" s="148">
        <f t="shared" si="13"/>
        <v>28436.28</v>
      </c>
      <c r="I93" s="148">
        <f t="shared" si="14"/>
        <v>23098.790244</v>
      </c>
      <c r="J93" s="149"/>
      <c r="M93" s="150">
        <f t="shared" si="7"/>
        <v>2.2419479999999998</v>
      </c>
      <c r="N93" s="150">
        <f t="shared" si="8"/>
        <v>5.6860999999999997</v>
      </c>
    </row>
    <row r="94" spans="1:14" s="150" customFormat="1" ht="15.75">
      <c r="A94" s="145">
        <f t="shared" si="15"/>
        <v>67</v>
      </c>
      <c r="B94" s="252" t="s">
        <v>287</v>
      </c>
      <c r="C94" s="244">
        <v>1</v>
      </c>
      <c r="D94" s="147">
        <f t="shared" si="12"/>
        <v>0.81230000000000002</v>
      </c>
      <c r="E94" s="147">
        <v>12</v>
      </c>
      <c r="F94" s="249">
        <v>4</v>
      </c>
      <c r="G94" s="253">
        <v>1.91</v>
      </c>
      <c r="H94" s="148">
        <f t="shared" si="13"/>
        <v>19678.73</v>
      </c>
      <c r="I94" s="148">
        <f t="shared" si="14"/>
        <v>15985.032379</v>
      </c>
      <c r="J94" s="149"/>
      <c r="M94" s="150">
        <f t="shared" si="7"/>
        <v>1.551493</v>
      </c>
      <c r="N94" s="150">
        <f t="shared" si="8"/>
        <v>3.2492000000000001</v>
      </c>
    </row>
    <row r="95" spans="1:14" s="150" customFormat="1" ht="16.5" thickBot="1">
      <c r="A95" s="145">
        <f t="shared" si="15"/>
        <v>68</v>
      </c>
      <c r="B95" s="254" t="s">
        <v>439</v>
      </c>
      <c r="C95" s="255">
        <v>0.5</v>
      </c>
      <c r="D95" s="256">
        <f t="shared" si="12"/>
        <v>0.40615000000000001</v>
      </c>
      <c r="E95" s="147">
        <v>12</v>
      </c>
      <c r="F95" s="245">
        <v>5</v>
      </c>
      <c r="G95" s="257">
        <v>2.16</v>
      </c>
      <c r="H95" s="148">
        <f t="shared" si="13"/>
        <v>22254.480000000003</v>
      </c>
      <c r="I95" s="148">
        <f t="shared" si="14"/>
        <v>9038.6570520000023</v>
      </c>
      <c r="J95" s="258"/>
      <c r="M95" s="150">
        <f t="shared" si="7"/>
        <v>0.87728400000000006</v>
      </c>
      <c r="N95" s="150">
        <f t="shared" si="8"/>
        <v>2.0307500000000003</v>
      </c>
    </row>
    <row r="96" spans="1:14" s="183" customFormat="1" ht="24.75" customHeight="1" thickBot="1">
      <c r="A96" s="145">
        <f t="shared" si="15"/>
        <v>69</v>
      </c>
      <c r="B96" s="259" t="s">
        <v>163</v>
      </c>
      <c r="C96" s="425">
        <f>SUM(C71:C95)</f>
        <v>24.5</v>
      </c>
      <c r="D96" s="260">
        <f>SUM(D71:D95)</f>
        <v>19.901350000000008</v>
      </c>
      <c r="E96" s="261" t="s">
        <v>68</v>
      </c>
      <c r="F96" s="262">
        <f>SUMPRODUCT($C71:$C95,F71:F95)/C96</f>
        <v>6.2653061224489797</v>
      </c>
      <c r="G96" s="262">
        <f>SUMPRODUCT($C71:$C95,G71:G95)/C96</f>
        <v>2.722857142857142</v>
      </c>
      <c r="H96" s="261" t="s">
        <v>68</v>
      </c>
      <c r="I96" s="263">
        <f>SUM(I71:I95)</f>
        <v>558304.45549900003</v>
      </c>
      <c r="J96" s="264"/>
      <c r="M96" s="150"/>
      <c r="N96" s="150"/>
    </row>
    <row r="97" spans="1:14" s="183" customFormat="1" ht="15.75">
      <c r="A97" s="265" t="s">
        <v>266</v>
      </c>
      <c r="B97" s="266"/>
      <c r="C97" s="266"/>
      <c r="D97" s="266"/>
      <c r="E97" s="266"/>
      <c r="F97" s="266"/>
      <c r="G97" s="266"/>
      <c r="H97" s="266"/>
      <c r="I97" s="267">
        <f>SUMPRODUCT(D71:D95,G71:G95)/D96</f>
        <v>2.722857142857142</v>
      </c>
      <c r="J97" s="268"/>
      <c r="M97" s="150"/>
      <c r="N97" s="150"/>
    </row>
    <row r="98" spans="1:14" s="183" customFormat="1" ht="16.5" thickBot="1">
      <c r="A98" s="269" t="s">
        <v>267</v>
      </c>
      <c r="B98" s="270"/>
      <c r="C98" s="270"/>
      <c r="D98" s="270"/>
      <c r="E98" s="270"/>
      <c r="F98" s="270"/>
      <c r="G98" s="270"/>
      <c r="H98" s="270"/>
      <c r="I98" s="271">
        <f>SUMPRODUCT(D71:D95,F71:F95)/D96</f>
        <v>6.2653061224489779</v>
      </c>
      <c r="J98" s="272"/>
      <c r="M98" s="150"/>
      <c r="N98" s="150"/>
    </row>
    <row r="99" spans="1:14" s="183" customFormat="1" ht="17.25" customHeight="1">
      <c r="A99" s="273"/>
      <c r="B99" s="274"/>
      <c r="C99" s="274"/>
      <c r="D99" s="274"/>
      <c r="E99" s="274"/>
      <c r="F99" s="274"/>
      <c r="G99" s="274"/>
      <c r="H99" s="274"/>
      <c r="I99" s="274"/>
      <c r="J99" s="275"/>
      <c r="M99" s="150"/>
      <c r="N99" s="150"/>
    </row>
    <row r="100" spans="1:14" ht="15.75">
      <c r="A100" s="282"/>
      <c r="B100" s="283"/>
      <c r="C100" s="136"/>
      <c r="D100" s="137"/>
      <c r="E100" s="178"/>
      <c r="F100" s="178"/>
      <c r="G100" s="178"/>
      <c r="H100" s="178"/>
      <c r="I100" s="213"/>
      <c r="J100" s="284"/>
      <c r="M100" s="150"/>
      <c r="N100" s="150"/>
    </row>
    <row r="101" spans="1:14" s="150" customFormat="1" ht="23.25" customHeight="1">
      <c r="A101" s="145">
        <f>A96+1</f>
        <v>70</v>
      </c>
      <c r="B101" s="285" t="s">
        <v>292</v>
      </c>
      <c r="C101" s="244"/>
      <c r="D101" s="147"/>
      <c r="E101" s="147"/>
      <c r="F101" s="147"/>
      <c r="G101" s="147"/>
      <c r="H101" s="148"/>
      <c r="I101" s="148"/>
      <c r="J101" s="149"/>
      <c r="M101" s="150">
        <f t="shared" ref="M101:M141" si="16">D101*G101</f>
        <v>0</v>
      </c>
      <c r="N101" s="150">
        <f t="shared" ref="N101:N141" si="17">D101*F101</f>
        <v>0</v>
      </c>
    </row>
    <row r="102" spans="1:14" s="150" customFormat="1" ht="22.5" customHeight="1">
      <c r="A102" s="145">
        <v>73</v>
      </c>
      <c r="B102" s="286" t="s">
        <v>293</v>
      </c>
      <c r="C102" s="287">
        <v>4</v>
      </c>
      <c r="D102" s="288">
        <v>4</v>
      </c>
      <c r="E102" s="147">
        <v>12</v>
      </c>
      <c r="F102" s="147">
        <v>1</v>
      </c>
      <c r="G102" s="147">
        <v>1</v>
      </c>
      <c r="H102" s="148">
        <f>F5</f>
        <v>10303</v>
      </c>
      <c r="I102" s="148">
        <f>D102*H102</f>
        <v>41212</v>
      </c>
      <c r="J102" s="149"/>
      <c r="M102" s="150">
        <f t="shared" si="16"/>
        <v>4</v>
      </c>
      <c r="N102" s="150">
        <f t="shared" si="17"/>
        <v>4</v>
      </c>
    </row>
    <row r="103" spans="1:14" s="150" customFormat="1" ht="19.5" customHeight="1">
      <c r="A103" s="145">
        <v>74</v>
      </c>
      <c r="B103" s="289" t="s">
        <v>294</v>
      </c>
      <c r="C103" s="287"/>
      <c r="D103" s="288"/>
      <c r="E103" s="147"/>
      <c r="F103" s="148">
        <f>F5</f>
        <v>10303</v>
      </c>
      <c r="G103" s="147"/>
      <c r="H103" s="148"/>
      <c r="I103" s="148"/>
      <c r="J103" s="149"/>
      <c r="M103" s="150">
        <f t="shared" si="16"/>
        <v>0</v>
      </c>
      <c r="N103" s="150">
        <f t="shared" si="17"/>
        <v>0</v>
      </c>
    </row>
    <row r="104" spans="1:14" s="150" customFormat="1" ht="20.25" customHeight="1">
      <c r="A104" s="145">
        <v>75</v>
      </c>
      <c r="B104" s="289" t="s">
        <v>46</v>
      </c>
      <c r="C104" s="287"/>
      <c r="D104" s="288"/>
      <c r="E104" s="147"/>
      <c r="F104" s="147"/>
      <c r="G104" s="147"/>
      <c r="H104" s="148"/>
      <c r="I104" s="148"/>
      <c r="J104" s="149"/>
      <c r="M104" s="150">
        <f t="shared" si="16"/>
        <v>0</v>
      </c>
      <c r="N104" s="150">
        <f t="shared" si="17"/>
        <v>0</v>
      </c>
    </row>
    <row r="105" spans="1:14" s="150" customFormat="1" ht="22.5" customHeight="1">
      <c r="A105" s="145">
        <v>76</v>
      </c>
      <c r="B105" s="290" t="s">
        <v>295</v>
      </c>
      <c r="C105" s="291">
        <v>1</v>
      </c>
      <c r="D105" s="288">
        <f t="shared" ref="D105:D111" si="18">C105*$D$70</f>
        <v>0.81230000000000002</v>
      </c>
      <c r="E105" s="147">
        <v>12</v>
      </c>
      <c r="F105" s="149">
        <v>8</v>
      </c>
      <c r="G105" s="147">
        <v>2.76</v>
      </c>
      <c r="H105" s="148">
        <f>$F$103*G105</f>
        <v>28436.28</v>
      </c>
      <c r="I105" s="148">
        <f>D105*H105</f>
        <v>23098.790244</v>
      </c>
      <c r="J105" s="149"/>
      <c r="M105" s="150">
        <f t="shared" si="16"/>
        <v>2.2419479999999998</v>
      </c>
      <c r="N105" s="150">
        <f t="shared" si="17"/>
        <v>6.4984000000000002</v>
      </c>
    </row>
    <row r="106" spans="1:14" s="150" customFormat="1" ht="22.5" customHeight="1">
      <c r="A106" s="145">
        <f>A105+1</f>
        <v>77</v>
      </c>
      <c r="B106" s="292" t="s">
        <v>296</v>
      </c>
      <c r="C106" s="293">
        <v>1</v>
      </c>
      <c r="D106" s="288">
        <f t="shared" si="18"/>
        <v>0.81230000000000002</v>
      </c>
      <c r="E106" s="147">
        <v>12</v>
      </c>
      <c r="F106" s="294">
        <v>4</v>
      </c>
      <c r="G106" s="295">
        <v>1.91</v>
      </c>
      <c r="H106" s="148">
        <f>$F$103*G106</f>
        <v>19678.73</v>
      </c>
      <c r="I106" s="148">
        <f>D106*H106</f>
        <v>15985.032379</v>
      </c>
      <c r="J106" s="149"/>
      <c r="M106" s="150">
        <f t="shared" si="16"/>
        <v>1.551493</v>
      </c>
      <c r="N106" s="150">
        <f t="shared" si="17"/>
        <v>3.2492000000000001</v>
      </c>
    </row>
    <row r="107" spans="1:14" s="150" customFormat="1" ht="22.5" customHeight="1">
      <c r="A107" s="145">
        <f t="shared" ref="A107:A112" si="19">A106+1</f>
        <v>78</v>
      </c>
      <c r="B107" s="292" t="s">
        <v>297</v>
      </c>
      <c r="C107" s="293">
        <v>3</v>
      </c>
      <c r="D107" s="288">
        <f t="shared" si="18"/>
        <v>2.4369000000000001</v>
      </c>
      <c r="E107" s="147">
        <v>12</v>
      </c>
      <c r="F107" s="294">
        <v>3</v>
      </c>
      <c r="G107" s="295">
        <v>1.69</v>
      </c>
      <c r="H107" s="148">
        <f>$F$103*G107</f>
        <v>17412.07</v>
      </c>
      <c r="I107" s="148">
        <f>D107*H107</f>
        <v>42431.473382999997</v>
      </c>
      <c r="J107" s="149"/>
      <c r="M107" s="150">
        <f t="shared" si="16"/>
        <v>4.1183610000000002</v>
      </c>
      <c r="N107" s="150">
        <f t="shared" si="17"/>
        <v>7.3107000000000006</v>
      </c>
    </row>
    <row r="108" spans="1:14" s="150" customFormat="1" ht="21" customHeight="1">
      <c r="A108" s="145">
        <f t="shared" si="19"/>
        <v>79</v>
      </c>
      <c r="B108" s="206" t="s">
        <v>441</v>
      </c>
      <c r="C108" s="293">
        <v>1</v>
      </c>
      <c r="D108" s="288">
        <f t="shared" si="18"/>
        <v>0.81230000000000002</v>
      </c>
      <c r="E108" s="147">
        <v>12</v>
      </c>
      <c r="F108" s="294">
        <v>3</v>
      </c>
      <c r="G108" s="295">
        <v>1.69</v>
      </c>
      <c r="H108" s="148">
        <f>$F$103*G108</f>
        <v>17412.07</v>
      </c>
      <c r="I108" s="148">
        <f>D108*H108</f>
        <v>14143.824461</v>
      </c>
      <c r="J108" s="149"/>
      <c r="M108" s="150">
        <f t="shared" si="16"/>
        <v>1.372787</v>
      </c>
      <c r="N108" s="150">
        <f t="shared" si="17"/>
        <v>2.4369000000000001</v>
      </c>
    </row>
    <row r="109" spans="1:14" s="150" customFormat="1" ht="21" customHeight="1">
      <c r="A109" s="145">
        <f t="shared" si="19"/>
        <v>80</v>
      </c>
      <c r="B109" s="296" t="s">
        <v>12</v>
      </c>
      <c r="C109" s="293"/>
      <c r="D109" s="288"/>
      <c r="E109" s="147"/>
      <c r="F109" s="294"/>
      <c r="G109" s="295"/>
      <c r="H109" s="148"/>
      <c r="I109" s="148"/>
      <c r="J109" s="149"/>
      <c r="M109" s="150">
        <f t="shared" si="16"/>
        <v>0</v>
      </c>
      <c r="N109" s="150">
        <f t="shared" si="17"/>
        <v>0</v>
      </c>
    </row>
    <row r="110" spans="1:14" s="150" customFormat="1" ht="24" customHeight="1">
      <c r="A110" s="145">
        <f t="shared" si="19"/>
        <v>81</v>
      </c>
      <c r="B110" s="297" t="s">
        <v>297</v>
      </c>
      <c r="C110" s="291">
        <v>1</v>
      </c>
      <c r="D110" s="288">
        <f t="shared" si="18"/>
        <v>0.81230000000000002</v>
      </c>
      <c r="E110" s="147">
        <v>12</v>
      </c>
      <c r="F110" s="147">
        <v>3</v>
      </c>
      <c r="G110" s="147">
        <v>1.69</v>
      </c>
      <c r="H110" s="148">
        <f>$F$103*G110</f>
        <v>17412.07</v>
      </c>
      <c r="I110" s="148">
        <f>D110*H110</f>
        <v>14143.824461</v>
      </c>
      <c r="J110" s="149"/>
      <c r="M110" s="150">
        <f t="shared" si="16"/>
        <v>1.372787</v>
      </c>
      <c r="N110" s="150">
        <f t="shared" si="17"/>
        <v>2.4369000000000001</v>
      </c>
    </row>
    <row r="111" spans="1:14" s="150" customFormat="1" ht="15.75">
      <c r="A111" s="145">
        <f t="shared" si="19"/>
        <v>82</v>
      </c>
      <c r="B111" s="298" t="s">
        <v>442</v>
      </c>
      <c r="C111" s="161">
        <v>1</v>
      </c>
      <c r="D111" s="288">
        <f t="shared" si="18"/>
        <v>0.81230000000000002</v>
      </c>
      <c r="E111" s="172">
        <v>12</v>
      </c>
      <c r="F111" s="172">
        <v>2</v>
      </c>
      <c r="G111" s="172">
        <v>1.36</v>
      </c>
      <c r="H111" s="148">
        <f>$F$103*G111</f>
        <v>14012.080000000002</v>
      </c>
      <c r="I111" s="176">
        <f>D111*H111</f>
        <v>11382.012584000002</v>
      </c>
      <c r="J111" s="173"/>
      <c r="M111" s="150">
        <f t="shared" si="16"/>
        <v>1.1047280000000002</v>
      </c>
      <c r="N111" s="150">
        <f t="shared" si="17"/>
        <v>1.6246</v>
      </c>
    </row>
    <row r="112" spans="1:14" s="183" customFormat="1" ht="25.5" customHeight="1">
      <c r="A112" s="145">
        <f t="shared" si="19"/>
        <v>83</v>
      </c>
      <c r="B112" s="208" t="s">
        <v>163</v>
      </c>
      <c r="C112" s="179">
        <f>SUM(C101:C111)</f>
        <v>12</v>
      </c>
      <c r="D112" s="179">
        <f>SUM(D101:D111)</f>
        <v>10.498400000000002</v>
      </c>
      <c r="E112" s="180" t="s">
        <v>68</v>
      </c>
      <c r="F112" s="181">
        <f>SUMPRODUCT($C101:$C111,F101:F111)/C112</f>
        <v>2.75</v>
      </c>
      <c r="G112" s="181">
        <f>SUMPRODUCT($C101:$C111,G101:G111)/C112</f>
        <v>1.54</v>
      </c>
      <c r="H112" s="180" t="s">
        <v>68</v>
      </c>
      <c r="I112" s="182">
        <f>SUM(I101:I111)</f>
        <v>162396.95751200002</v>
      </c>
      <c r="J112" s="133"/>
      <c r="K112" s="183">
        <f>I112*12*1.4*2.8*1.2</f>
        <v>9166983.4576373771</v>
      </c>
      <c r="M112" s="150"/>
      <c r="N112" s="150"/>
    </row>
    <row r="113" spans="1:14" s="183" customFormat="1" ht="15.75">
      <c r="A113" s="184" t="s">
        <v>266</v>
      </c>
      <c r="B113" s="299"/>
      <c r="C113" s="299"/>
      <c r="D113" s="299"/>
      <c r="E113" s="300"/>
      <c r="F113" s="300"/>
      <c r="G113" s="300"/>
      <c r="H113" s="300">
        <f>I112/G112/D112</f>
        <v>10044.632497617447</v>
      </c>
      <c r="I113" s="301">
        <f>SUMPRODUCT(D101:D111,G101:G111)/D112</f>
        <v>1.5013815438543014</v>
      </c>
      <c r="J113" s="302"/>
      <c r="M113" s="150"/>
      <c r="N113" s="150"/>
    </row>
    <row r="114" spans="1:14" s="183" customFormat="1" ht="16.5" thickBot="1">
      <c r="A114" s="303" t="s">
        <v>267</v>
      </c>
      <c r="B114" s="304"/>
      <c r="C114" s="304"/>
      <c r="D114" s="304"/>
      <c r="E114" s="304"/>
      <c r="F114" s="304"/>
      <c r="G114" s="304"/>
      <c r="H114" s="304"/>
      <c r="I114" s="305">
        <f>SUMPRODUCT(D101:D111,F101:F111)/D112</f>
        <v>2.6248475958241255</v>
      </c>
      <c r="J114" s="306"/>
      <c r="M114" s="150"/>
      <c r="N114" s="150"/>
    </row>
    <row r="115" spans="1:14" s="130" customFormat="1" ht="16.5" thickBot="1">
      <c r="A115" s="210"/>
      <c r="B115" s="211"/>
      <c r="C115" s="211"/>
      <c r="D115" s="211"/>
      <c r="E115" s="211"/>
      <c r="F115" s="211"/>
      <c r="G115" s="211"/>
      <c r="H115" s="211"/>
      <c r="I115" s="211"/>
      <c r="J115" s="212"/>
      <c r="M115" s="150"/>
      <c r="N115" s="150"/>
    </row>
    <row r="116" spans="1:14" s="307" customFormat="1" ht="24" customHeight="1">
      <c r="A116" s="276" t="s">
        <v>298</v>
      </c>
      <c r="B116" s="277"/>
      <c r="C116" s="277"/>
      <c r="D116" s="278"/>
      <c r="E116" s="279"/>
      <c r="F116" s="279"/>
      <c r="G116" s="279"/>
      <c r="H116" s="279"/>
      <c r="I116" s="280"/>
      <c r="J116" s="281"/>
      <c r="M116" s="150"/>
      <c r="N116" s="150"/>
    </row>
    <row r="117" spans="1:14" s="307" customFormat="1" ht="16.5" customHeight="1">
      <c r="A117" s="140"/>
      <c r="B117" s="141" t="s">
        <v>46</v>
      </c>
      <c r="C117" s="141"/>
      <c r="D117" s="142"/>
      <c r="E117" s="143"/>
      <c r="F117" s="143"/>
      <c r="G117" s="143"/>
      <c r="H117" s="143"/>
      <c r="I117" s="238"/>
      <c r="J117" s="144"/>
      <c r="M117" s="150"/>
      <c r="N117" s="150"/>
    </row>
    <row r="118" spans="1:14" s="150" customFormat="1" ht="15.75">
      <c r="A118" s="145">
        <v>84</v>
      </c>
      <c r="B118" s="146" t="s">
        <v>299</v>
      </c>
      <c r="C118" s="291">
        <v>1</v>
      </c>
      <c r="D118" s="166">
        <f>C118*$D$70</f>
        <v>0.81230000000000002</v>
      </c>
      <c r="E118" s="147">
        <v>12</v>
      </c>
      <c r="F118" s="147">
        <v>7</v>
      </c>
      <c r="G118" s="147">
        <v>2.76</v>
      </c>
      <c r="H118" s="148">
        <f>$F$5*G118</f>
        <v>28436.28</v>
      </c>
      <c r="I118" s="148">
        <f t="shared" ref="I118:I140" si="20">D118*H118</f>
        <v>23098.790244</v>
      </c>
      <c r="J118" s="149"/>
      <c r="M118" s="150">
        <f t="shared" si="16"/>
        <v>2.2419479999999998</v>
      </c>
      <c r="N118" s="150">
        <f t="shared" si="17"/>
        <v>5.6860999999999997</v>
      </c>
    </row>
    <row r="119" spans="1:14" s="150" customFormat="1" ht="24.75" customHeight="1">
      <c r="A119" s="145">
        <f>A118+1</f>
        <v>85</v>
      </c>
      <c r="B119" s="167" t="s">
        <v>379</v>
      </c>
      <c r="C119" s="308">
        <v>1</v>
      </c>
      <c r="D119" s="166">
        <f t="shared" ref="D119:D125" si="21">C119*$D$70</f>
        <v>0.81230000000000002</v>
      </c>
      <c r="E119" s="147">
        <v>12</v>
      </c>
      <c r="F119" s="166">
        <v>5</v>
      </c>
      <c r="G119" s="166">
        <v>2.16</v>
      </c>
      <c r="H119" s="148">
        <f t="shared" ref="H119:H140" si="22">$F$5*G119</f>
        <v>22254.480000000003</v>
      </c>
      <c r="I119" s="148">
        <f t="shared" si="20"/>
        <v>18077.314104000005</v>
      </c>
      <c r="J119" s="149"/>
      <c r="K119" s="309"/>
      <c r="M119" s="150">
        <f t="shared" si="16"/>
        <v>1.7545680000000001</v>
      </c>
      <c r="N119" s="150">
        <f t="shared" si="17"/>
        <v>4.0615000000000006</v>
      </c>
    </row>
    <row r="120" spans="1:14" s="150" customFormat="1" ht="25.5" customHeight="1">
      <c r="A120" s="145">
        <f t="shared" ref="A120:A142" si="23">A119+1</f>
        <v>86</v>
      </c>
      <c r="B120" s="310" t="s">
        <v>300</v>
      </c>
      <c r="C120" s="308">
        <v>1</v>
      </c>
      <c r="D120" s="166">
        <f t="shared" si="21"/>
        <v>0.81230000000000002</v>
      </c>
      <c r="E120" s="147">
        <v>12</v>
      </c>
      <c r="F120" s="459">
        <v>6</v>
      </c>
      <c r="G120" s="154">
        <v>2.44</v>
      </c>
      <c r="H120" s="148">
        <f t="shared" si="22"/>
        <v>25139.32</v>
      </c>
      <c r="I120" s="148">
        <f t="shared" si="20"/>
        <v>20420.669635999999</v>
      </c>
      <c r="J120" s="149"/>
      <c r="M120" s="150">
        <f t="shared" si="16"/>
        <v>1.9820120000000001</v>
      </c>
      <c r="N120" s="150">
        <f t="shared" si="17"/>
        <v>4.8738000000000001</v>
      </c>
    </row>
    <row r="121" spans="1:14" s="150" customFormat="1" ht="30" customHeight="1">
      <c r="A121" s="145">
        <f t="shared" si="23"/>
        <v>87</v>
      </c>
      <c r="B121" s="167" t="s">
        <v>380</v>
      </c>
      <c r="C121" s="308">
        <v>1</v>
      </c>
      <c r="D121" s="166">
        <f t="shared" si="21"/>
        <v>0.81230000000000002</v>
      </c>
      <c r="E121" s="147">
        <v>12</v>
      </c>
      <c r="F121" s="154">
        <v>5</v>
      </c>
      <c r="G121" s="154">
        <v>2.16</v>
      </c>
      <c r="H121" s="148">
        <f t="shared" si="22"/>
        <v>22254.480000000003</v>
      </c>
      <c r="I121" s="148">
        <f t="shared" si="20"/>
        <v>18077.314104000005</v>
      </c>
      <c r="J121" s="149"/>
      <c r="M121" s="150">
        <f t="shared" si="16"/>
        <v>1.7545680000000001</v>
      </c>
      <c r="N121" s="150">
        <f t="shared" si="17"/>
        <v>4.0615000000000006</v>
      </c>
    </row>
    <row r="122" spans="1:14" s="150" customFormat="1" ht="27.75" customHeight="1">
      <c r="A122" s="145">
        <f t="shared" si="23"/>
        <v>88</v>
      </c>
      <c r="B122" s="167" t="s">
        <v>301</v>
      </c>
      <c r="C122" s="308">
        <v>1</v>
      </c>
      <c r="D122" s="166">
        <f t="shared" si="21"/>
        <v>0.81230000000000002</v>
      </c>
      <c r="E122" s="147">
        <v>12</v>
      </c>
      <c r="F122" s="457">
        <v>6</v>
      </c>
      <c r="G122" s="458">
        <v>2.44</v>
      </c>
      <c r="H122" s="148">
        <f t="shared" si="22"/>
        <v>25139.32</v>
      </c>
      <c r="I122" s="148">
        <f t="shared" si="20"/>
        <v>20420.669635999999</v>
      </c>
      <c r="J122" s="149"/>
      <c r="M122" s="150">
        <f t="shared" si="16"/>
        <v>1.9820120000000001</v>
      </c>
      <c r="N122" s="150">
        <f t="shared" si="17"/>
        <v>4.8738000000000001</v>
      </c>
    </row>
    <row r="123" spans="1:14" s="150" customFormat="1" ht="15.75" customHeight="1">
      <c r="A123" s="145">
        <f t="shared" si="23"/>
        <v>89</v>
      </c>
      <c r="B123" s="205" t="s">
        <v>302</v>
      </c>
      <c r="C123" s="308">
        <v>1</v>
      </c>
      <c r="D123" s="166">
        <f t="shared" si="21"/>
        <v>0.81230000000000002</v>
      </c>
      <c r="E123" s="147">
        <v>12</v>
      </c>
      <c r="F123" s="147">
        <v>4</v>
      </c>
      <c r="G123" s="147">
        <v>1.91</v>
      </c>
      <c r="H123" s="148">
        <f t="shared" si="22"/>
        <v>19678.73</v>
      </c>
      <c r="I123" s="148">
        <f t="shared" si="20"/>
        <v>15985.032379</v>
      </c>
      <c r="J123" s="149"/>
      <c r="M123" s="150">
        <f t="shared" si="16"/>
        <v>1.551493</v>
      </c>
      <c r="N123" s="150">
        <f t="shared" si="17"/>
        <v>3.2492000000000001</v>
      </c>
    </row>
    <row r="124" spans="1:14" s="150" customFormat="1" ht="15.75" customHeight="1">
      <c r="A124" s="145">
        <f t="shared" si="23"/>
        <v>90</v>
      </c>
      <c r="B124" s="205" t="s">
        <v>303</v>
      </c>
      <c r="C124" s="308">
        <v>2</v>
      </c>
      <c r="D124" s="166">
        <f t="shared" si="21"/>
        <v>1.6246</v>
      </c>
      <c r="E124" s="147">
        <v>12</v>
      </c>
      <c r="F124" s="147">
        <v>5</v>
      </c>
      <c r="G124" s="147">
        <v>2.16</v>
      </c>
      <c r="H124" s="148">
        <f t="shared" si="22"/>
        <v>22254.480000000003</v>
      </c>
      <c r="I124" s="148">
        <f t="shared" si="20"/>
        <v>36154.628208000009</v>
      </c>
      <c r="J124" s="149"/>
      <c r="M124" s="150">
        <f t="shared" si="16"/>
        <v>3.5091360000000003</v>
      </c>
      <c r="N124" s="150">
        <f t="shared" si="17"/>
        <v>8.1230000000000011</v>
      </c>
    </row>
    <row r="125" spans="1:14" s="150" customFormat="1" ht="24.75" customHeight="1">
      <c r="A125" s="145">
        <f t="shared" si="23"/>
        <v>91</v>
      </c>
      <c r="B125" s="205" t="s">
        <v>304</v>
      </c>
      <c r="C125" s="308">
        <v>1</v>
      </c>
      <c r="D125" s="166">
        <f t="shared" si="21"/>
        <v>0.81230000000000002</v>
      </c>
      <c r="E125" s="147">
        <v>12</v>
      </c>
      <c r="F125" s="147">
        <v>6</v>
      </c>
      <c r="G125" s="147">
        <v>2.44</v>
      </c>
      <c r="H125" s="148">
        <f t="shared" si="22"/>
        <v>25139.32</v>
      </c>
      <c r="I125" s="148">
        <f t="shared" si="20"/>
        <v>20420.669635999999</v>
      </c>
      <c r="J125" s="149"/>
      <c r="M125" s="150">
        <f t="shared" si="16"/>
        <v>1.9820120000000001</v>
      </c>
      <c r="N125" s="150">
        <f t="shared" si="17"/>
        <v>4.8738000000000001</v>
      </c>
    </row>
    <row r="126" spans="1:14" s="150" customFormat="1" ht="15.75" customHeight="1">
      <c r="A126" s="145">
        <f t="shared" si="23"/>
        <v>92</v>
      </c>
      <c r="B126" s="205" t="s">
        <v>305</v>
      </c>
      <c r="C126" s="308">
        <v>1</v>
      </c>
      <c r="D126" s="166">
        <f>C126</f>
        <v>1</v>
      </c>
      <c r="E126" s="147">
        <v>12</v>
      </c>
      <c r="F126" s="147">
        <v>6</v>
      </c>
      <c r="G126" s="147">
        <v>2.44</v>
      </c>
      <c r="H126" s="148">
        <f t="shared" si="22"/>
        <v>25139.32</v>
      </c>
      <c r="I126" s="148">
        <f t="shared" si="20"/>
        <v>25139.32</v>
      </c>
      <c r="J126" s="149"/>
      <c r="M126" s="150">
        <f t="shared" si="16"/>
        <v>2.44</v>
      </c>
      <c r="N126" s="150">
        <f t="shared" si="17"/>
        <v>6</v>
      </c>
    </row>
    <row r="127" spans="1:14" s="150" customFormat="1" ht="15.75" customHeight="1">
      <c r="A127" s="145">
        <f t="shared" si="23"/>
        <v>93</v>
      </c>
      <c r="B127" s="421" t="s">
        <v>306</v>
      </c>
      <c r="C127" s="308">
        <v>1</v>
      </c>
      <c r="D127" s="311">
        <f t="shared" ref="D127:D132" si="24">C127*$D$70</f>
        <v>0.81230000000000002</v>
      </c>
      <c r="E127" s="147">
        <v>12</v>
      </c>
      <c r="F127" s="147">
        <v>4</v>
      </c>
      <c r="G127" s="147">
        <v>1.91</v>
      </c>
      <c r="H127" s="148">
        <f t="shared" si="22"/>
        <v>19678.73</v>
      </c>
      <c r="I127" s="148">
        <f t="shared" si="20"/>
        <v>15985.032379</v>
      </c>
      <c r="J127" s="149"/>
      <c r="M127" s="150">
        <f t="shared" si="16"/>
        <v>1.551493</v>
      </c>
      <c r="N127" s="150">
        <f t="shared" si="17"/>
        <v>3.2492000000000001</v>
      </c>
    </row>
    <row r="128" spans="1:14" s="150" customFormat="1" ht="15.75" customHeight="1">
      <c r="A128" s="145">
        <f t="shared" si="23"/>
        <v>94</v>
      </c>
      <c r="B128" s="421" t="s">
        <v>306</v>
      </c>
      <c r="C128" s="308">
        <v>2</v>
      </c>
      <c r="D128" s="311">
        <f t="shared" si="24"/>
        <v>1.6246</v>
      </c>
      <c r="E128" s="147">
        <v>12</v>
      </c>
      <c r="F128" s="147">
        <v>3</v>
      </c>
      <c r="G128" s="147">
        <v>1.69</v>
      </c>
      <c r="H128" s="148">
        <f t="shared" si="22"/>
        <v>17412.07</v>
      </c>
      <c r="I128" s="148">
        <f t="shared" si="20"/>
        <v>28287.648922</v>
      </c>
      <c r="J128" s="149"/>
      <c r="M128" s="150">
        <f t="shared" si="16"/>
        <v>2.745574</v>
      </c>
      <c r="N128" s="150">
        <f t="shared" si="17"/>
        <v>4.8738000000000001</v>
      </c>
    </row>
    <row r="129" spans="1:14" s="150" customFormat="1" ht="28.15" customHeight="1">
      <c r="A129" s="145">
        <f t="shared" si="23"/>
        <v>95</v>
      </c>
      <c r="B129" s="422" t="s">
        <v>307</v>
      </c>
      <c r="C129" s="308">
        <v>1</v>
      </c>
      <c r="D129" s="311">
        <f t="shared" si="24"/>
        <v>0.81230000000000002</v>
      </c>
      <c r="E129" s="147">
        <v>12</v>
      </c>
      <c r="F129" s="147">
        <v>4</v>
      </c>
      <c r="G129" s="147">
        <v>1.91</v>
      </c>
      <c r="H129" s="148">
        <f t="shared" si="22"/>
        <v>19678.73</v>
      </c>
      <c r="I129" s="148">
        <f t="shared" si="20"/>
        <v>15985.032379</v>
      </c>
      <c r="J129" s="149"/>
      <c r="M129" s="150">
        <f t="shared" si="16"/>
        <v>1.551493</v>
      </c>
      <c r="N129" s="150">
        <f t="shared" si="17"/>
        <v>3.2492000000000001</v>
      </c>
    </row>
    <row r="130" spans="1:14" s="150" customFormat="1" ht="15.75" customHeight="1">
      <c r="A130" s="145">
        <f t="shared" si="23"/>
        <v>96</v>
      </c>
      <c r="B130" s="312" t="s">
        <v>308</v>
      </c>
      <c r="C130" s="308">
        <v>1</v>
      </c>
      <c r="D130" s="311">
        <f t="shared" si="24"/>
        <v>0.81230000000000002</v>
      </c>
      <c r="E130" s="147">
        <v>12</v>
      </c>
      <c r="F130" s="147">
        <v>4</v>
      </c>
      <c r="G130" s="147">
        <v>1.91</v>
      </c>
      <c r="H130" s="148">
        <f t="shared" si="22"/>
        <v>19678.73</v>
      </c>
      <c r="I130" s="148">
        <f t="shared" si="20"/>
        <v>15985.032379</v>
      </c>
      <c r="J130" s="149"/>
      <c r="M130" s="150">
        <f t="shared" si="16"/>
        <v>1.551493</v>
      </c>
      <c r="N130" s="150">
        <f t="shared" si="17"/>
        <v>3.2492000000000001</v>
      </c>
    </row>
    <row r="131" spans="1:14" s="150" customFormat="1" ht="15.75" customHeight="1">
      <c r="A131" s="145">
        <f t="shared" si="23"/>
        <v>97</v>
      </c>
      <c r="B131" s="312" t="s">
        <v>309</v>
      </c>
      <c r="C131" s="308">
        <v>1</v>
      </c>
      <c r="D131" s="311">
        <f t="shared" si="24"/>
        <v>0.81230000000000002</v>
      </c>
      <c r="E131" s="147">
        <v>12</v>
      </c>
      <c r="F131" s="147">
        <v>4</v>
      </c>
      <c r="G131" s="147">
        <v>1.91</v>
      </c>
      <c r="H131" s="148">
        <f t="shared" si="22"/>
        <v>19678.73</v>
      </c>
      <c r="I131" s="148">
        <f t="shared" si="20"/>
        <v>15985.032379</v>
      </c>
      <c r="J131" s="149"/>
      <c r="M131" s="150">
        <f t="shared" si="16"/>
        <v>1.551493</v>
      </c>
      <c r="N131" s="150">
        <f t="shared" si="17"/>
        <v>3.2492000000000001</v>
      </c>
    </row>
    <row r="132" spans="1:14" s="150" customFormat="1" ht="15.75" customHeight="1">
      <c r="A132" s="145">
        <f t="shared" si="23"/>
        <v>98</v>
      </c>
      <c r="B132" s="313" t="s">
        <v>310</v>
      </c>
      <c r="C132" s="308">
        <v>1</v>
      </c>
      <c r="D132" s="311">
        <f t="shared" si="24"/>
        <v>0.81230000000000002</v>
      </c>
      <c r="E132" s="147">
        <v>12</v>
      </c>
      <c r="F132" s="147">
        <v>1</v>
      </c>
      <c r="G132" s="147">
        <v>1</v>
      </c>
      <c r="H132" s="148">
        <f t="shared" si="22"/>
        <v>10303</v>
      </c>
      <c r="I132" s="148">
        <f t="shared" si="20"/>
        <v>8369.1269000000011</v>
      </c>
      <c r="J132" s="149"/>
      <c r="M132" s="150">
        <f t="shared" si="16"/>
        <v>0.81230000000000002</v>
      </c>
      <c r="N132" s="150">
        <f t="shared" si="17"/>
        <v>0.81230000000000002</v>
      </c>
    </row>
    <row r="133" spans="1:14" s="150" customFormat="1" ht="21.75" customHeight="1">
      <c r="A133" s="145">
        <f t="shared" si="23"/>
        <v>99</v>
      </c>
      <c r="B133" s="314" t="s">
        <v>12</v>
      </c>
      <c r="C133" s="315"/>
      <c r="D133" s="166"/>
      <c r="E133" s="147"/>
      <c r="F133" s="147"/>
      <c r="G133" s="147"/>
      <c r="H133" s="148"/>
      <c r="I133" s="148"/>
      <c r="J133" s="149"/>
      <c r="M133" s="150">
        <f t="shared" si="16"/>
        <v>0</v>
      </c>
      <c r="N133" s="150">
        <f t="shared" si="17"/>
        <v>0</v>
      </c>
    </row>
    <row r="134" spans="1:14" s="150" customFormat="1" ht="21.75" customHeight="1">
      <c r="A134" s="145">
        <f t="shared" si="23"/>
        <v>100</v>
      </c>
      <c r="B134" s="316" t="s">
        <v>299</v>
      </c>
      <c r="C134" s="308">
        <v>0.5</v>
      </c>
      <c r="D134" s="166">
        <v>0.5</v>
      </c>
      <c r="E134" s="147">
        <v>12</v>
      </c>
      <c r="F134" s="147">
        <v>6</v>
      </c>
      <c r="G134" s="147">
        <v>2.44</v>
      </c>
      <c r="H134" s="148">
        <f>$F$5*G134</f>
        <v>25139.32</v>
      </c>
      <c r="I134" s="148">
        <f>D134*H134</f>
        <v>12569.66</v>
      </c>
      <c r="J134" s="149"/>
      <c r="M134" s="150">
        <f t="shared" si="16"/>
        <v>1.22</v>
      </c>
      <c r="N134" s="150">
        <f t="shared" si="17"/>
        <v>3</v>
      </c>
    </row>
    <row r="135" spans="1:14" s="150" customFormat="1" ht="31.5" customHeight="1">
      <c r="A135" s="145">
        <f t="shared" si="23"/>
        <v>101</v>
      </c>
      <c r="B135" s="167" t="s">
        <v>311</v>
      </c>
      <c r="C135" s="308">
        <v>1</v>
      </c>
      <c r="D135" s="166">
        <f t="shared" ref="D135:D140" si="25">C135*$D$70</f>
        <v>0.81230000000000002</v>
      </c>
      <c r="E135" s="147">
        <v>12</v>
      </c>
      <c r="F135" s="147">
        <v>5</v>
      </c>
      <c r="G135" s="147">
        <v>2.16</v>
      </c>
      <c r="H135" s="148">
        <f>$F$5*G135</f>
        <v>22254.480000000003</v>
      </c>
      <c r="I135" s="148">
        <f>D135*H135</f>
        <v>18077.314104000005</v>
      </c>
      <c r="J135" s="149"/>
      <c r="M135" s="150">
        <f t="shared" si="16"/>
        <v>1.7545680000000001</v>
      </c>
      <c r="N135" s="150">
        <f t="shared" si="17"/>
        <v>4.0615000000000006</v>
      </c>
    </row>
    <row r="136" spans="1:14" s="150" customFormat="1" ht="21.75" customHeight="1">
      <c r="A136" s="145">
        <f t="shared" si="23"/>
        <v>102</v>
      </c>
      <c r="B136" s="167" t="s">
        <v>312</v>
      </c>
      <c r="C136" s="308">
        <v>1</v>
      </c>
      <c r="D136" s="166">
        <f t="shared" si="25"/>
        <v>0.81230000000000002</v>
      </c>
      <c r="E136" s="147">
        <v>6</v>
      </c>
      <c r="F136" s="147">
        <v>6</v>
      </c>
      <c r="G136" s="147">
        <v>2.44</v>
      </c>
      <c r="H136" s="148">
        <f>$F$5*G136</f>
        <v>25139.32</v>
      </c>
      <c r="I136" s="148">
        <f>D136*H136</f>
        <v>20420.669635999999</v>
      </c>
      <c r="J136" s="149"/>
      <c r="M136" s="150">
        <f t="shared" si="16"/>
        <v>1.9820120000000001</v>
      </c>
      <c r="N136" s="150">
        <f t="shared" si="17"/>
        <v>4.8738000000000001</v>
      </c>
    </row>
    <row r="137" spans="1:14" s="150" customFormat="1" ht="28.5" customHeight="1">
      <c r="A137" s="145">
        <f t="shared" si="23"/>
        <v>103</v>
      </c>
      <c r="B137" s="169" t="s">
        <v>313</v>
      </c>
      <c r="C137" s="308">
        <v>1</v>
      </c>
      <c r="D137" s="166">
        <f>C137</f>
        <v>1</v>
      </c>
      <c r="E137" s="147">
        <v>12</v>
      </c>
      <c r="F137" s="147">
        <v>5</v>
      </c>
      <c r="G137" s="147">
        <v>2.16</v>
      </c>
      <c r="H137" s="148">
        <f t="shared" si="22"/>
        <v>22254.480000000003</v>
      </c>
      <c r="I137" s="148">
        <f t="shared" si="20"/>
        <v>22254.480000000003</v>
      </c>
      <c r="J137" s="149"/>
      <c r="M137" s="150">
        <f t="shared" si="16"/>
        <v>2.16</v>
      </c>
      <c r="N137" s="150">
        <f t="shared" si="17"/>
        <v>5</v>
      </c>
    </row>
    <row r="138" spans="1:14" s="150" customFormat="1" ht="23.25" customHeight="1">
      <c r="A138" s="145">
        <f t="shared" si="23"/>
        <v>104</v>
      </c>
      <c r="B138" s="206" t="s">
        <v>314</v>
      </c>
      <c r="C138" s="317">
        <v>1</v>
      </c>
      <c r="D138" s="166">
        <f t="shared" si="25"/>
        <v>0.81230000000000002</v>
      </c>
      <c r="E138" s="147">
        <v>12</v>
      </c>
      <c r="F138" s="172">
        <v>5</v>
      </c>
      <c r="G138" s="172">
        <v>2.16</v>
      </c>
      <c r="H138" s="148">
        <f t="shared" si="22"/>
        <v>22254.480000000003</v>
      </c>
      <c r="I138" s="148">
        <f t="shared" si="20"/>
        <v>18077.314104000005</v>
      </c>
      <c r="J138" s="173"/>
      <c r="M138" s="150">
        <f t="shared" si="16"/>
        <v>1.7545680000000001</v>
      </c>
      <c r="N138" s="150">
        <f t="shared" si="17"/>
        <v>4.0615000000000006</v>
      </c>
    </row>
    <row r="139" spans="1:14" s="150" customFormat="1" ht="26.45" customHeight="1">
      <c r="A139" s="145">
        <f t="shared" si="23"/>
        <v>105</v>
      </c>
      <c r="B139" s="318" t="s">
        <v>315</v>
      </c>
      <c r="C139" s="317">
        <v>1</v>
      </c>
      <c r="D139" s="166">
        <f t="shared" si="25"/>
        <v>0.81230000000000002</v>
      </c>
      <c r="E139" s="147">
        <v>12</v>
      </c>
      <c r="F139" s="172">
        <v>5</v>
      </c>
      <c r="G139" s="172">
        <v>2.16</v>
      </c>
      <c r="H139" s="148">
        <f t="shared" si="22"/>
        <v>22254.480000000003</v>
      </c>
      <c r="I139" s="148">
        <f t="shared" si="20"/>
        <v>18077.314104000005</v>
      </c>
      <c r="J139" s="173"/>
      <c r="M139" s="150">
        <f t="shared" si="16"/>
        <v>1.7545680000000001</v>
      </c>
      <c r="N139" s="150">
        <f t="shared" si="17"/>
        <v>4.0615000000000006</v>
      </c>
    </row>
    <row r="140" spans="1:14" s="150" customFormat="1" ht="23.25" customHeight="1">
      <c r="A140" s="145">
        <f t="shared" si="23"/>
        <v>106</v>
      </c>
      <c r="B140" s="319" t="s">
        <v>306</v>
      </c>
      <c r="C140" s="317">
        <v>1</v>
      </c>
      <c r="D140" s="166">
        <f t="shared" si="25"/>
        <v>0.81230000000000002</v>
      </c>
      <c r="E140" s="147">
        <v>12</v>
      </c>
      <c r="F140" s="172">
        <v>3</v>
      </c>
      <c r="G140" s="172">
        <v>1.69</v>
      </c>
      <c r="H140" s="148">
        <f t="shared" si="22"/>
        <v>17412.07</v>
      </c>
      <c r="I140" s="148">
        <f t="shared" si="20"/>
        <v>14143.824461</v>
      </c>
      <c r="J140" s="173"/>
      <c r="M140" s="150">
        <f t="shared" si="16"/>
        <v>1.372787</v>
      </c>
      <c r="N140" s="150">
        <f t="shared" si="17"/>
        <v>2.4369000000000001</v>
      </c>
    </row>
    <row r="141" spans="1:14" s="150" customFormat="1" ht="23.25" customHeight="1">
      <c r="A141" s="145">
        <f>A140+1</f>
        <v>107</v>
      </c>
      <c r="B141" s="320"/>
      <c r="C141" s="321"/>
      <c r="D141" s="322"/>
      <c r="E141" s="172"/>
      <c r="F141" s="172"/>
      <c r="G141" s="172"/>
      <c r="H141" s="176"/>
      <c r="I141" s="176"/>
      <c r="J141" s="173"/>
      <c r="M141" s="150">
        <f t="shared" si="16"/>
        <v>0</v>
      </c>
      <c r="N141" s="150">
        <f t="shared" si="17"/>
        <v>0</v>
      </c>
    </row>
    <row r="142" spans="1:14" s="183" customFormat="1" ht="20.25" customHeight="1">
      <c r="A142" s="145">
        <f t="shared" si="23"/>
        <v>108</v>
      </c>
      <c r="B142" s="208" t="s">
        <v>163</v>
      </c>
      <c r="C142" s="179">
        <f>SUM(C118:C141)</f>
        <v>23.5</v>
      </c>
      <c r="D142" s="179">
        <f>SUM(D118:D141)</f>
        <v>19.558300000000006</v>
      </c>
      <c r="E142" s="180" t="s">
        <v>68</v>
      </c>
      <c r="F142" s="181">
        <f>SUMPRODUCT($C118:$C141,F118:F141)/C142</f>
        <v>4.6808510638297873</v>
      </c>
      <c r="G142" s="181">
        <f>SUMPRODUCT($C118:$C141,G118:G141)/C142</f>
        <v>2.0885106382978718</v>
      </c>
      <c r="H142" s="180" t="s">
        <v>68</v>
      </c>
      <c r="I142" s="182">
        <f>SUM(I118:I141)</f>
        <v>422011.88969399995</v>
      </c>
      <c r="J142" s="133"/>
      <c r="M142" s="150"/>
    </row>
    <row r="143" spans="1:14" s="183" customFormat="1" ht="15.75">
      <c r="A143" s="323" t="s">
        <v>266</v>
      </c>
      <c r="B143" s="324"/>
      <c r="C143" s="324"/>
      <c r="D143" s="324"/>
      <c r="E143" s="324"/>
      <c r="F143" s="324"/>
      <c r="G143" s="324"/>
      <c r="H143" s="324"/>
      <c r="I143" s="186">
        <f>SUMPRODUCT(D118:D141,G118:G141)/D142</f>
        <v>2.094256556040146</v>
      </c>
      <c r="J143" s="325"/>
      <c r="M143" s="150"/>
    </row>
    <row r="144" spans="1:14" s="183" customFormat="1" ht="15.75">
      <c r="A144" s="326" t="s">
        <v>267</v>
      </c>
      <c r="B144" s="327"/>
      <c r="C144" s="327"/>
      <c r="D144" s="327"/>
      <c r="E144" s="327"/>
      <c r="F144" s="327"/>
      <c r="G144" s="327"/>
      <c r="H144" s="327"/>
      <c r="I144" s="191">
        <f>SUMPRODUCT(D118:D141,F118:F141)/D142</f>
        <v>4.7029036265933115</v>
      </c>
      <c r="J144" s="328"/>
      <c r="M144" s="150">
        <f>SUM(M11:M143)</f>
        <v>261.25424199999992</v>
      </c>
      <c r="N144" s="150">
        <f>SUM(N11:N143)</f>
        <v>530.72555</v>
      </c>
    </row>
    <row r="145" spans="1:10" s="183" customFormat="1" ht="15.75">
      <c r="A145" s="329"/>
      <c r="B145" s="211"/>
      <c r="C145" s="211"/>
      <c r="D145" s="211"/>
      <c r="E145" s="211"/>
      <c r="F145" s="211"/>
      <c r="G145" s="211"/>
      <c r="H145" s="211"/>
      <c r="I145" s="211"/>
      <c r="J145" s="330"/>
    </row>
    <row r="146" spans="1:10" s="183" customFormat="1" ht="15.75" hidden="1" outlineLevel="1">
      <c r="A146" s="329" t="s">
        <v>316</v>
      </c>
      <c r="B146" s="211"/>
      <c r="C146" s="211"/>
      <c r="D146" s="211"/>
      <c r="E146" s="211"/>
      <c r="F146" s="211"/>
      <c r="G146" s="211"/>
      <c r="H146" s="211"/>
      <c r="I146" s="211"/>
      <c r="J146" s="330"/>
    </row>
    <row r="147" spans="1:10" s="183" customFormat="1" ht="15" hidden="1" customHeight="1" outlineLevel="1">
      <c r="A147" s="561" t="s">
        <v>317</v>
      </c>
      <c r="B147" s="331"/>
      <c r="C147" s="332" t="s">
        <v>51</v>
      </c>
      <c r="D147" s="333"/>
      <c r="E147" s="334"/>
      <c r="F147" s="335" t="s">
        <v>318</v>
      </c>
      <c r="G147" s="333"/>
      <c r="H147" s="334"/>
      <c r="J147" s="330"/>
    </row>
    <row r="148" spans="1:10" ht="45" hidden="1" customHeight="1" outlineLevel="1">
      <c r="A148" s="561"/>
      <c r="B148" s="336" t="s">
        <v>319</v>
      </c>
      <c r="C148" s="337" t="s">
        <v>239</v>
      </c>
      <c r="D148" s="337" t="s">
        <v>320</v>
      </c>
      <c r="E148" s="337" t="s">
        <v>9</v>
      </c>
      <c r="F148" s="337" t="s">
        <v>239</v>
      </c>
      <c r="G148" s="337" t="s">
        <v>320</v>
      </c>
      <c r="H148" s="337" t="s">
        <v>9</v>
      </c>
    </row>
    <row r="149" spans="1:10" ht="23.25" hidden="1" customHeight="1" outlineLevel="1">
      <c r="A149" s="338">
        <f>D41+D56</f>
        <v>92</v>
      </c>
      <c r="B149" s="339" t="s">
        <v>321</v>
      </c>
      <c r="C149" s="340">
        <f>D96+D112+D142</f>
        <v>49.958050000000014</v>
      </c>
      <c r="D149" s="341"/>
      <c r="E149" s="342" t="e">
        <f>D149/$D$154</f>
        <v>#DIV/0!</v>
      </c>
      <c r="F149" s="343"/>
      <c r="G149" s="340"/>
      <c r="H149" s="344" t="e">
        <f>G149/$D$154</f>
        <v>#DIV/0!</v>
      </c>
    </row>
    <row r="150" spans="1:10" ht="33.75" hidden="1" customHeight="1" outlineLevel="1">
      <c r="A150" s="345"/>
      <c r="B150" s="346" t="s">
        <v>322</v>
      </c>
      <c r="C150" s="347"/>
      <c r="D150" s="348"/>
      <c r="E150" s="349" t="e">
        <f>D150/$D$154</f>
        <v>#DIV/0!</v>
      </c>
      <c r="F150" s="350"/>
      <c r="G150" s="347"/>
      <c r="H150" s="351" t="e">
        <f>G150/$D$154</f>
        <v>#DIV/0!</v>
      </c>
    </row>
    <row r="151" spans="1:10" ht="33.75" hidden="1" customHeight="1" outlineLevel="1">
      <c r="A151" s="346"/>
      <c r="B151" s="346" t="s">
        <v>323</v>
      </c>
      <c r="C151" s="347"/>
      <c r="D151" s="348"/>
      <c r="E151" s="349" t="e">
        <f>D151/$D$154</f>
        <v>#DIV/0!</v>
      </c>
      <c r="F151" s="350"/>
      <c r="G151" s="347"/>
      <c r="H151" s="351" t="e">
        <f>G151/$D$154</f>
        <v>#DIV/0!</v>
      </c>
    </row>
    <row r="152" spans="1:10" ht="21.75" hidden="1" customHeight="1" outlineLevel="1">
      <c r="A152" s="352"/>
      <c r="B152" s="352" t="s">
        <v>324</v>
      </c>
      <c r="C152" s="347"/>
      <c r="D152" s="348"/>
      <c r="E152" s="349" t="e">
        <f>D152/$D$154</f>
        <v>#DIV/0!</v>
      </c>
      <c r="F152" s="350"/>
      <c r="G152" s="347"/>
      <c r="H152" s="351" t="e">
        <f>G152/$D$154</f>
        <v>#DIV/0!</v>
      </c>
    </row>
    <row r="153" spans="1:10" ht="22.5" hidden="1" customHeight="1" outlineLevel="1">
      <c r="A153" s="353"/>
      <c r="B153" s="353" t="s">
        <v>48</v>
      </c>
      <c r="C153" s="354"/>
      <c r="D153" s="355"/>
      <c r="E153" s="356" t="e">
        <f>D153/$D$154</f>
        <v>#DIV/0!</v>
      </c>
      <c r="F153" s="357"/>
      <c r="G153" s="357"/>
      <c r="H153" s="358" t="e">
        <f>G153/$D$154</f>
        <v>#DIV/0!</v>
      </c>
    </row>
    <row r="154" spans="1:10" ht="25.5" hidden="1" customHeight="1" outlineLevel="1">
      <c r="A154" s="359" t="s">
        <v>163</v>
      </c>
      <c r="B154" s="359"/>
      <c r="C154" s="360">
        <f>SUM(C149:C153)</f>
        <v>49.958050000000014</v>
      </c>
      <c r="D154" s="361">
        <f>SUM(D149:D153)</f>
        <v>0</v>
      </c>
      <c r="E154" s="362" t="e">
        <f>SUM(E149:E153)</f>
        <v>#DIV/0!</v>
      </c>
      <c r="F154" s="363"/>
      <c r="G154" s="360"/>
      <c r="H154" s="362" t="e">
        <f>SUM(H149:H153)</f>
        <v>#DIV/0!</v>
      </c>
    </row>
    <row r="155" spans="1:10" collapsed="1"/>
    <row r="156" spans="1:10" s="364" customFormat="1" ht="15.75">
      <c r="B156" s="365" t="s">
        <v>325</v>
      </c>
    </row>
    <row r="157" spans="1:10" s="364" customFormat="1" ht="21.75" customHeight="1">
      <c r="A157" s="366">
        <v>109</v>
      </c>
      <c r="B157" s="367" t="s">
        <v>326</v>
      </c>
      <c r="C157" s="368">
        <v>142.30000000000001</v>
      </c>
    </row>
    <row r="158" spans="1:10" s="364" customFormat="1" ht="24" customHeight="1">
      <c r="A158" s="366">
        <v>110</v>
      </c>
      <c r="B158" s="367" t="s">
        <v>327</v>
      </c>
      <c r="C158" s="369">
        <v>1.8375809179964986</v>
      </c>
    </row>
    <row r="159" spans="1:10" s="364" customFormat="1" ht="21.75" customHeight="1">
      <c r="A159" s="366">
        <v>111</v>
      </c>
      <c r="B159" s="367" t="s">
        <v>328</v>
      </c>
      <c r="C159" s="369">
        <v>3.7277280585146761</v>
      </c>
    </row>
    <row r="161" spans="1:2">
      <c r="A161" s="28"/>
      <c r="B161" s="2" t="s">
        <v>417</v>
      </c>
    </row>
    <row r="162" spans="1:2">
      <c r="B162" s="2"/>
    </row>
    <row r="163" spans="1:2">
      <c r="B163" s="2"/>
    </row>
  </sheetData>
  <mergeCells count="7">
    <mergeCell ref="A147:A148"/>
    <mergeCell ref="A4:J4"/>
    <mergeCell ref="H6:I6"/>
    <mergeCell ref="A45:D45"/>
    <mergeCell ref="A60:D60"/>
    <mergeCell ref="A67:I67"/>
    <mergeCell ref="A68:I68"/>
  </mergeCells>
  <printOptions horizontalCentered="1"/>
  <pageMargins left="0.78740157480314965" right="0.39370078740157483" top="0.59055118110236227" bottom="0.39370078740157483" header="0.31496062992125984" footer="0.31496062992125984"/>
  <pageSetup paperSize="9" scale="63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15"/>
  <sheetViews>
    <sheetView view="pageBreakPreview" zoomScale="75" zoomScaleSheetLayoutView="75" workbookViewId="0">
      <selection activeCell="E22" sqref="E22"/>
    </sheetView>
  </sheetViews>
  <sheetFormatPr defaultColWidth="9.140625" defaultRowHeight="15"/>
  <cols>
    <col min="1" max="1" width="35.140625" style="370" customWidth="1"/>
    <col min="2" max="2" width="17.28515625" style="370" customWidth="1"/>
    <col min="3" max="3" width="26.28515625" style="370" customWidth="1"/>
    <col min="4" max="4" width="17.28515625" style="370" customWidth="1"/>
    <col min="5" max="5" width="23" style="370" customWidth="1"/>
    <col min="6" max="6" width="17.28515625" style="370" customWidth="1"/>
    <col min="7" max="10" width="16.5703125" style="370" customWidth="1"/>
    <col min="11" max="16384" width="9.140625" style="370"/>
  </cols>
  <sheetData>
    <row r="1" spans="1:10">
      <c r="A1" s="3" t="s">
        <v>472</v>
      </c>
    </row>
    <row r="2" spans="1:10">
      <c r="A2" s="35" t="str">
        <f>'Реестр (корр)'!A2</f>
        <v>Базовый период/Период регулирования:2018/2019-2021г.г.</v>
      </c>
    </row>
    <row r="3" spans="1:10">
      <c r="A3" s="3"/>
    </row>
    <row r="4" spans="1:10" s="372" customFormat="1" ht="42" customHeight="1">
      <c r="A4" s="572" t="s">
        <v>329</v>
      </c>
      <c r="B4" s="572"/>
      <c r="C4" s="572"/>
      <c r="D4" s="572"/>
      <c r="E4" s="572"/>
      <c r="F4" s="572"/>
      <c r="G4" s="371"/>
      <c r="H4" s="573"/>
      <c r="I4" s="573"/>
      <c r="J4" s="573"/>
    </row>
    <row r="5" spans="1:10" s="372" customFormat="1" ht="42" customHeight="1">
      <c r="A5" s="574" t="s">
        <v>330</v>
      </c>
      <c r="B5" s="575" t="s">
        <v>331</v>
      </c>
      <c r="C5" s="575" t="s">
        <v>332</v>
      </c>
      <c r="D5" s="575" t="s">
        <v>333</v>
      </c>
      <c r="E5" s="575" t="s">
        <v>334</v>
      </c>
      <c r="F5" s="575" t="s">
        <v>335</v>
      </c>
      <c r="G5" s="576"/>
      <c r="H5" s="576"/>
      <c r="I5" s="373"/>
      <c r="J5" s="373"/>
    </row>
    <row r="6" spans="1:10" s="372" customFormat="1" ht="60.75" customHeight="1">
      <c r="A6" s="574"/>
      <c r="B6" s="575"/>
      <c r="C6" s="575"/>
      <c r="D6" s="575"/>
      <c r="E6" s="575"/>
      <c r="F6" s="575"/>
      <c r="G6" s="576"/>
      <c r="H6" s="576"/>
      <c r="I6" s="373"/>
      <c r="J6" s="373"/>
    </row>
    <row r="7" spans="1:10" s="372" customFormat="1">
      <c r="A7" s="374" t="s">
        <v>336</v>
      </c>
      <c r="B7" s="375">
        <v>0</v>
      </c>
      <c r="C7" s="375">
        <v>3</v>
      </c>
      <c r="D7" s="375">
        <v>0</v>
      </c>
      <c r="E7" s="375">
        <v>0</v>
      </c>
      <c r="F7" s="376">
        <f>SUM(B7:E7)</f>
        <v>3</v>
      </c>
      <c r="G7" s="377"/>
      <c r="H7" s="378"/>
      <c r="I7" s="379"/>
      <c r="J7" s="373"/>
    </row>
    <row r="8" spans="1:10" s="372" customFormat="1" ht="26.25">
      <c r="A8" s="456" t="s">
        <v>471</v>
      </c>
      <c r="B8" s="380">
        <v>5.7</v>
      </c>
      <c r="C8" s="380">
        <v>0.03</v>
      </c>
      <c r="D8" s="380">
        <v>12.3</v>
      </c>
      <c r="E8" s="380">
        <v>2.17</v>
      </c>
      <c r="F8" s="381">
        <v>20.2</v>
      </c>
      <c r="G8" s="377"/>
      <c r="H8" s="378"/>
      <c r="I8" s="379"/>
      <c r="J8" s="373"/>
    </row>
    <row r="9" spans="1:10" s="372" customFormat="1">
      <c r="A9" s="382" t="s">
        <v>337</v>
      </c>
      <c r="B9" s="383"/>
      <c r="C9" s="383">
        <v>1.3</v>
      </c>
      <c r="D9" s="383">
        <v>0.3</v>
      </c>
      <c r="E9" s="384">
        <v>1.4</v>
      </c>
      <c r="F9" s="384">
        <f>SUM(B9:E9)</f>
        <v>3</v>
      </c>
      <c r="G9" s="378"/>
      <c r="H9" s="378"/>
      <c r="I9" s="379"/>
      <c r="J9" s="373"/>
    </row>
    <row r="10" spans="1:10" s="372" customFormat="1">
      <c r="A10" s="373"/>
      <c r="B10" s="385"/>
      <c r="C10" s="385"/>
      <c r="D10" s="385"/>
      <c r="E10" s="373"/>
      <c r="F10" s="373"/>
      <c r="G10" s="373"/>
      <c r="H10" s="373"/>
      <c r="I10" s="373"/>
      <c r="J10" s="373"/>
    </row>
    <row r="11" spans="1:10" s="372" customFormat="1"/>
    <row r="13" spans="1:10">
      <c r="A13" s="2" t="s">
        <v>417</v>
      </c>
    </row>
    <row r="14" spans="1:10">
      <c r="A14" s="2"/>
    </row>
    <row r="15" spans="1:10">
      <c r="A15" s="2"/>
    </row>
  </sheetData>
  <mergeCells count="10">
    <mergeCell ref="A4:F4"/>
    <mergeCell ref="H4:J4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O26"/>
  <sheetViews>
    <sheetView view="pageBreakPreview" zoomScale="90" zoomScaleSheetLayoutView="90" workbookViewId="0">
      <pane xSplit="1" ySplit="13" topLeftCell="B14" activePane="bottomRight" state="frozen"/>
      <selection activeCell="D9" sqref="D9"/>
      <selection pane="topRight" activeCell="D9" sqref="D9"/>
      <selection pane="bottomLeft" activeCell="D9" sqref="D9"/>
      <selection pane="bottomRight" activeCell="L24" sqref="L24"/>
    </sheetView>
  </sheetViews>
  <sheetFormatPr defaultRowHeight="12.75" outlineLevelCol="1"/>
  <cols>
    <col min="1" max="1" width="28.85546875" style="386" customWidth="1"/>
    <col min="2" max="2" width="9.140625" style="386" customWidth="1" outlineLevel="1"/>
    <col min="3" max="3" width="11.7109375" style="386" customWidth="1" outlineLevel="1"/>
    <col min="4" max="13" width="9.140625" style="386" customWidth="1" outlineLevel="1"/>
    <col min="14" max="14" width="9.140625" style="386"/>
    <col min="15" max="15" width="16.28515625" style="386" customWidth="1"/>
    <col min="16" max="16" width="3.5703125" style="386" customWidth="1"/>
    <col min="17" max="17" width="3.140625" style="386" customWidth="1"/>
    <col min="18" max="18" width="3.5703125" style="386" customWidth="1"/>
    <col min="19" max="19" width="3.28515625" style="386" customWidth="1"/>
    <col min="20" max="20" width="3.5703125" style="386" customWidth="1"/>
    <col min="21" max="254" width="9.140625" style="386"/>
    <col min="255" max="255" width="9.140625" style="386" customWidth="1"/>
    <col min="256" max="256" width="28.85546875" style="386" customWidth="1"/>
    <col min="257" max="257" width="9.140625" style="386" customWidth="1"/>
    <col min="258" max="258" width="11.7109375" style="386" customWidth="1"/>
    <col min="259" max="268" width="9.140625" style="386" customWidth="1"/>
    <col min="269" max="270" width="9.140625" style="386"/>
    <col min="271" max="271" width="25.5703125" style="386" customWidth="1"/>
    <col min="272" max="510" width="9.140625" style="386"/>
    <col min="511" max="511" width="9.140625" style="386" customWidth="1"/>
    <col min="512" max="512" width="28.85546875" style="386" customWidth="1"/>
    <col min="513" max="513" width="9.140625" style="386" customWidth="1"/>
    <col min="514" max="514" width="11.7109375" style="386" customWidth="1"/>
    <col min="515" max="524" width="9.140625" style="386" customWidth="1"/>
    <col min="525" max="526" width="9.140625" style="386"/>
    <col min="527" max="527" width="25.5703125" style="386" customWidth="1"/>
    <col min="528" max="766" width="9.140625" style="386"/>
    <col min="767" max="767" width="9.140625" style="386" customWidth="1"/>
    <col min="768" max="768" width="28.85546875" style="386" customWidth="1"/>
    <col min="769" max="769" width="9.140625" style="386" customWidth="1"/>
    <col min="770" max="770" width="11.7109375" style="386" customWidth="1"/>
    <col min="771" max="780" width="9.140625" style="386" customWidth="1"/>
    <col min="781" max="782" width="9.140625" style="386"/>
    <col min="783" max="783" width="25.5703125" style="386" customWidth="1"/>
    <col min="784" max="1022" width="9.140625" style="386"/>
    <col min="1023" max="1023" width="9.140625" style="386" customWidth="1"/>
    <col min="1024" max="1024" width="28.85546875" style="386" customWidth="1"/>
    <col min="1025" max="1025" width="9.140625" style="386" customWidth="1"/>
    <col min="1026" max="1026" width="11.7109375" style="386" customWidth="1"/>
    <col min="1027" max="1036" width="9.140625" style="386" customWidth="1"/>
    <col min="1037" max="1038" width="9.140625" style="386"/>
    <col min="1039" max="1039" width="25.5703125" style="386" customWidth="1"/>
    <col min="1040" max="1278" width="9.140625" style="386"/>
    <col min="1279" max="1279" width="9.140625" style="386" customWidth="1"/>
    <col min="1280" max="1280" width="28.85546875" style="386" customWidth="1"/>
    <col min="1281" max="1281" width="9.140625" style="386" customWidth="1"/>
    <col min="1282" max="1282" width="11.7109375" style="386" customWidth="1"/>
    <col min="1283" max="1292" width="9.140625" style="386" customWidth="1"/>
    <col min="1293" max="1294" width="9.140625" style="386"/>
    <col min="1295" max="1295" width="25.5703125" style="386" customWidth="1"/>
    <col min="1296" max="1534" width="9.140625" style="386"/>
    <col min="1535" max="1535" width="9.140625" style="386" customWidth="1"/>
    <col min="1536" max="1536" width="28.85546875" style="386" customWidth="1"/>
    <col min="1537" max="1537" width="9.140625" style="386" customWidth="1"/>
    <col min="1538" max="1538" width="11.7109375" style="386" customWidth="1"/>
    <col min="1539" max="1548" width="9.140625" style="386" customWidth="1"/>
    <col min="1549" max="1550" width="9.140625" style="386"/>
    <col min="1551" max="1551" width="25.5703125" style="386" customWidth="1"/>
    <col min="1552" max="1790" width="9.140625" style="386"/>
    <col min="1791" max="1791" width="9.140625" style="386" customWidth="1"/>
    <col min="1792" max="1792" width="28.85546875" style="386" customWidth="1"/>
    <col min="1793" max="1793" width="9.140625" style="386" customWidth="1"/>
    <col min="1794" max="1794" width="11.7109375" style="386" customWidth="1"/>
    <col min="1795" max="1804" width="9.140625" style="386" customWidth="1"/>
    <col min="1805" max="1806" width="9.140625" style="386"/>
    <col min="1807" max="1807" width="25.5703125" style="386" customWidth="1"/>
    <col min="1808" max="2046" width="9.140625" style="386"/>
    <col min="2047" max="2047" width="9.140625" style="386" customWidth="1"/>
    <col min="2048" max="2048" width="28.85546875" style="386" customWidth="1"/>
    <col min="2049" max="2049" width="9.140625" style="386" customWidth="1"/>
    <col min="2050" max="2050" width="11.7109375" style="386" customWidth="1"/>
    <col min="2051" max="2060" width="9.140625" style="386" customWidth="1"/>
    <col min="2061" max="2062" width="9.140625" style="386"/>
    <col min="2063" max="2063" width="25.5703125" style="386" customWidth="1"/>
    <col min="2064" max="2302" width="9.140625" style="386"/>
    <col min="2303" max="2303" width="9.140625" style="386" customWidth="1"/>
    <col min="2304" max="2304" width="28.85546875" style="386" customWidth="1"/>
    <col min="2305" max="2305" width="9.140625" style="386" customWidth="1"/>
    <col min="2306" max="2306" width="11.7109375" style="386" customWidth="1"/>
    <col min="2307" max="2316" width="9.140625" style="386" customWidth="1"/>
    <col min="2317" max="2318" width="9.140625" style="386"/>
    <col min="2319" max="2319" width="25.5703125" style="386" customWidth="1"/>
    <col min="2320" max="2558" width="9.140625" style="386"/>
    <col min="2559" max="2559" width="9.140625" style="386" customWidth="1"/>
    <col min="2560" max="2560" width="28.85546875" style="386" customWidth="1"/>
    <col min="2561" max="2561" width="9.140625" style="386" customWidth="1"/>
    <col min="2562" max="2562" width="11.7109375" style="386" customWidth="1"/>
    <col min="2563" max="2572" width="9.140625" style="386" customWidth="1"/>
    <col min="2573" max="2574" width="9.140625" style="386"/>
    <col min="2575" max="2575" width="25.5703125" style="386" customWidth="1"/>
    <col min="2576" max="2814" width="9.140625" style="386"/>
    <col min="2815" max="2815" width="9.140625" style="386" customWidth="1"/>
    <col min="2816" max="2816" width="28.85546875" style="386" customWidth="1"/>
    <col min="2817" max="2817" width="9.140625" style="386" customWidth="1"/>
    <col min="2818" max="2818" width="11.7109375" style="386" customWidth="1"/>
    <col min="2819" max="2828" width="9.140625" style="386" customWidth="1"/>
    <col min="2829" max="2830" width="9.140625" style="386"/>
    <col min="2831" max="2831" width="25.5703125" style="386" customWidth="1"/>
    <col min="2832" max="3070" width="9.140625" style="386"/>
    <col min="3071" max="3071" width="9.140625" style="386" customWidth="1"/>
    <col min="3072" max="3072" width="28.85546875" style="386" customWidth="1"/>
    <col min="3073" max="3073" width="9.140625" style="386" customWidth="1"/>
    <col min="3074" max="3074" width="11.7109375" style="386" customWidth="1"/>
    <col min="3075" max="3084" width="9.140625" style="386" customWidth="1"/>
    <col min="3085" max="3086" width="9.140625" style="386"/>
    <col min="3087" max="3087" width="25.5703125" style="386" customWidth="1"/>
    <col min="3088" max="3326" width="9.140625" style="386"/>
    <col min="3327" max="3327" width="9.140625" style="386" customWidth="1"/>
    <col min="3328" max="3328" width="28.85546875" style="386" customWidth="1"/>
    <col min="3329" max="3329" width="9.140625" style="386" customWidth="1"/>
    <col min="3330" max="3330" width="11.7109375" style="386" customWidth="1"/>
    <col min="3331" max="3340" width="9.140625" style="386" customWidth="1"/>
    <col min="3341" max="3342" width="9.140625" style="386"/>
    <col min="3343" max="3343" width="25.5703125" style="386" customWidth="1"/>
    <col min="3344" max="3582" width="9.140625" style="386"/>
    <col min="3583" max="3583" width="9.140625" style="386" customWidth="1"/>
    <col min="3584" max="3584" width="28.85546875" style="386" customWidth="1"/>
    <col min="3585" max="3585" width="9.140625" style="386" customWidth="1"/>
    <col min="3586" max="3586" width="11.7109375" style="386" customWidth="1"/>
    <col min="3587" max="3596" width="9.140625" style="386" customWidth="1"/>
    <col min="3597" max="3598" width="9.140625" style="386"/>
    <col min="3599" max="3599" width="25.5703125" style="386" customWidth="1"/>
    <col min="3600" max="3838" width="9.140625" style="386"/>
    <col min="3839" max="3839" width="9.140625" style="386" customWidth="1"/>
    <col min="3840" max="3840" width="28.85546875" style="386" customWidth="1"/>
    <col min="3841" max="3841" width="9.140625" style="386" customWidth="1"/>
    <col min="3842" max="3842" width="11.7109375" style="386" customWidth="1"/>
    <col min="3843" max="3852" width="9.140625" style="386" customWidth="1"/>
    <col min="3853" max="3854" width="9.140625" style="386"/>
    <col min="3855" max="3855" width="25.5703125" style="386" customWidth="1"/>
    <col min="3856" max="4094" width="9.140625" style="386"/>
    <col min="4095" max="4095" width="9.140625" style="386" customWidth="1"/>
    <col min="4096" max="4096" width="28.85546875" style="386" customWidth="1"/>
    <col min="4097" max="4097" width="9.140625" style="386" customWidth="1"/>
    <col min="4098" max="4098" width="11.7109375" style="386" customWidth="1"/>
    <col min="4099" max="4108" width="9.140625" style="386" customWidth="1"/>
    <col min="4109" max="4110" width="9.140625" style="386"/>
    <col min="4111" max="4111" width="25.5703125" style="386" customWidth="1"/>
    <col min="4112" max="4350" width="9.140625" style="386"/>
    <col min="4351" max="4351" width="9.140625" style="386" customWidth="1"/>
    <col min="4352" max="4352" width="28.85546875" style="386" customWidth="1"/>
    <col min="4353" max="4353" width="9.140625" style="386" customWidth="1"/>
    <col min="4354" max="4354" width="11.7109375" style="386" customWidth="1"/>
    <col min="4355" max="4364" width="9.140625" style="386" customWidth="1"/>
    <col min="4365" max="4366" width="9.140625" style="386"/>
    <col min="4367" max="4367" width="25.5703125" style="386" customWidth="1"/>
    <col min="4368" max="4606" width="9.140625" style="386"/>
    <col min="4607" max="4607" width="9.140625" style="386" customWidth="1"/>
    <col min="4608" max="4608" width="28.85546875" style="386" customWidth="1"/>
    <col min="4609" max="4609" width="9.140625" style="386" customWidth="1"/>
    <col min="4610" max="4610" width="11.7109375" style="386" customWidth="1"/>
    <col min="4611" max="4620" width="9.140625" style="386" customWidth="1"/>
    <col min="4621" max="4622" width="9.140625" style="386"/>
    <col min="4623" max="4623" width="25.5703125" style="386" customWidth="1"/>
    <col min="4624" max="4862" width="9.140625" style="386"/>
    <col min="4863" max="4863" width="9.140625" style="386" customWidth="1"/>
    <col min="4864" max="4864" width="28.85546875" style="386" customWidth="1"/>
    <col min="4865" max="4865" width="9.140625" style="386" customWidth="1"/>
    <col min="4866" max="4866" width="11.7109375" style="386" customWidth="1"/>
    <col min="4867" max="4876" width="9.140625" style="386" customWidth="1"/>
    <col min="4877" max="4878" width="9.140625" style="386"/>
    <col min="4879" max="4879" width="25.5703125" style="386" customWidth="1"/>
    <col min="4880" max="5118" width="9.140625" style="386"/>
    <col min="5119" max="5119" width="9.140625" style="386" customWidth="1"/>
    <col min="5120" max="5120" width="28.85546875" style="386" customWidth="1"/>
    <col min="5121" max="5121" width="9.140625" style="386" customWidth="1"/>
    <col min="5122" max="5122" width="11.7109375" style="386" customWidth="1"/>
    <col min="5123" max="5132" width="9.140625" style="386" customWidth="1"/>
    <col min="5133" max="5134" width="9.140625" style="386"/>
    <col min="5135" max="5135" width="25.5703125" style="386" customWidth="1"/>
    <col min="5136" max="5374" width="9.140625" style="386"/>
    <col min="5375" max="5375" width="9.140625" style="386" customWidth="1"/>
    <col min="5376" max="5376" width="28.85546875" style="386" customWidth="1"/>
    <col min="5377" max="5377" width="9.140625" style="386" customWidth="1"/>
    <col min="5378" max="5378" width="11.7109375" style="386" customWidth="1"/>
    <col min="5379" max="5388" width="9.140625" style="386" customWidth="1"/>
    <col min="5389" max="5390" width="9.140625" style="386"/>
    <col min="5391" max="5391" width="25.5703125" style="386" customWidth="1"/>
    <col min="5392" max="5630" width="9.140625" style="386"/>
    <col min="5631" max="5631" width="9.140625" style="386" customWidth="1"/>
    <col min="5632" max="5632" width="28.85546875" style="386" customWidth="1"/>
    <col min="5633" max="5633" width="9.140625" style="386" customWidth="1"/>
    <col min="5634" max="5634" width="11.7109375" style="386" customWidth="1"/>
    <col min="5635" max="5644" width="9.140625" style="386" customWidth="1"/>
    <col min="5645" max="5646" width="9.140625" style="386"/>
    <col min="5647" max="5647" width="25.5703125" style="386" customWidth="1"/>
    <col min="5648" max="5886" width="9.140625" style="386"/>
    <col min="5887" max="5887" width="9.140625" style="386" customWidth="1"/>
    <col min="5888" max="5888" width="28.85546875" style="386" customWidth="1"/>
    <col min="5889" max="5889" width="9.140625" style="386" customWidth="1"/>
    <col min="5890" max="5890" width="11.7109375" style="386" customWidth="1"/>
    <col min="5891" max="5900" width="9.140625" style="386" customWidth="1"/>
    <col min="5901" max="5902" width="9.140625" style="386"/>
    <col min="5903" max="5903" width="25.5703125" style="386" customWidth="1"/>
    <col min="5904" max="6142" width="9.140625" style="386"/>
    <col min="6143" max="6143" width="9.140625" style="386" customWidth="1"/>
    <col min="6144" max="6144" width="28.85546875" style="386" customWidth="1"/>
    <col min="6145" max="6145" width="9.140625" style="386" customWidth="1"/>
    <col min="6146" max="6146" width="11.7109375" style="386" customWidth="1"/>
    <col min="6147" max="6156" width="9.140625" style="386" customWidth="1"/>
    <col min="6157" max="6158" width="9.140625" style="386"/>
    <col min="6159" max="6159" width="25.5703125" style="386" customWidth="1"/>
    <col min="6160" max="6398" width="9.140625" style="386"/>
    <col min="6399" max="6399" width="9.140625" style="386" customWidth="1"/>
    <col min="6400" max="6400" width="28.85546875" style="386" customWidth="1"/>
    <col min="6401" max="6401" width="9.140625" style="386" customWidth="1"/>
    <col min="6402" max="6402" width="11.7109375" style="386" customWidth="1"/>
    <col min="6403" max="6412" width="9.140625" style="386" customWidth="1"/>
    <col min="6413" max="6414" width="9.140625" style="386"/>
    <col min="6415" max="6415" width="25.5703125" style="386" customWidth="1"/>
    <col min="6416" max="6654" width="9.140625" style="386"/>
    <col min="6655" max="6655" width="9.140625" style="386" customWidth="1"/>
    <col min="6656" max="6656" width="28.85546875" style="386" customWidth="1"/>
    <col min="6657" max="6657" width="9.140625" style="386" customWidth="1"/>
    <col min="6658" max="6658" width="11.7109375" style="386" customWidth="1"/>
    <col min="6659" max="6668" width="9.140625" style="386" customWidth="1"/>
    <col min="6669" max="6670" width="9.140625" style="386"/>
    <col min="6671" max="6671" width="25.5703125" style="386" customWidth="1"/>
    <col min="6672" max="6910" width="9.140625" style="386"/>
    <col min="6911" max="6911" width="9.140625" style="386" customWidth="1"/>
    <col min="6912" max="6912" width="28.85546875" style="386" customWidth="1"/>
    <col min="6913" max="6913" width="9.140625" style="386" customWidth="1"/>
    <col min="6914" max="6914" width="11.7109375" style="386" customWidth="1"/>
    <col min="6915" max="6924" width="9.140625" style="386" customWidth="1"/>
    <col min="6925" max="6926" width="9.140625" style="386"/>
    <col min="6927" max="6927" width="25.5703125" style="386" customWidth="1"/>
    <col min="6928" max="7166" width="9.140625" style="386"/>
    <col min="7167" max="7167" width="9.140625" style="386" customWidth="1"/>
    <col min="7168" max="7168" width="28.85546875" style="386" customWidth="1"/>
    <col min="7169" max="7169" width="9.140625" style="386" customWidth="1"/>
    <col min="7170" max="7170" width="11.7109375" style="386" customWidth="1"/>
    <col min="7171" max="7180" width="9.140625" style="386" customWidth="1"/>
    <col min="7181" max="7182" width="9.140625" style="386"/>
    <col min="7183" max="7183" width="25.5703125" style="386" customWidth="1"/>
    <col min="7184" max="7422" width="9.140625" style="386"/>
    <col min="7423" max="7423" width="9.140625" style="386" customWidth="1"/>
    <col min="7424" max="7424" width="28.85546875" style="386" customWidth="1"/>
    <col min="7425" max="7425" width="9.140625" style="386" customWidth="1"/>
    <col min="7426" max="7426" width="11.7109375" style="386" customWidth="1"/>
    <col min="7427" max="7436" width="9.140625" style="386" customWidth="1"/>
    <col min="7437" max="7438" width="9.140625" style="386"/>
    <col min="7439" max="7439" width="25.5703125" style="386" customWidth="1"/>
    <col min="7440" max="7678" width="9.140625" style="386"/>
    <col min="7679" max="7679" width="9.140625" style="386" customWidth="1"/>
    <col min="7680" max="7680" width="28.85546875" style="386" customWidth="1"/>
    <col min="7681" max="7681" width="9.140625" style="386" customWidth="1"/>
    <col min="7682" max="7682" width="11.7109375" style="386" customWidth="1"/>
    <col min="7683" max="7692" width="9.140625" style="386" customWidth="1"/>
    <col min="7693" max="7694" width="9.140625" style="386"/>
    <col min="7695" max="7695" width="25.5703125" style="386" customWidth="1"/>
    <col min="7696" max="7934" width="9.140625" style="386"/>
    <col min="7935" max="7935" width="9.140625" style="386" customWidth="1"/>
    <col min="7936" max="7936" width="28.85546875" style="386" customWidth="1"/>
    <col min="7937" max="7937" width="9.140625" style="386" customWidth="1"/>
    <col min="7938" max="7938" width="11.7109375" style="386" customWidth="1"/>
    <col min="7939" max="7948" width="9.140625" style="386" customWidth="1"/>
    <col min="7949" max="7950" width="9.140625" style="386"/>
    <col min="7951" max="7951" width="25.5703125" style="386" customWidth="1"/>
    <col min="7952" max="8190" width="9.140625" style="386"/>
    <col min="8191" max="8191" width="9.140625" style="386" customWidth="1"/>
    <col min="8192" max="8192" width="28.85546875" style="386" customWidth="1"/>
    <col min="8193" max="8193" width="9.140625" style="386" customWidth="1"/>
    <col min="8194" max="8194" width="11.7109375" style="386" customWidth="1"/>
    <col min="8195" max="8204" width="9.140625" style="386" customWidth="1"/>
    <col min="8205" max="8206" width="9.140625" style="386"/>
    <col min="8207" max="8207" width="25.5703125" style="386" customWidth="1"/>
    <col min="8208" max="8446" width="9.140625" style="386"/>
    <col min="8447" max="8447" width="9.140625" style="386" customWidth="1"/>
    <col min="8448" max="8448" width="28.85546875" style="386" customWidth="1"/>
    <col min="8449" max="8449" width="9.140625" style="386" customWidth="1"/>
    <col min="8450" max="8450" width="11.7109375" style="386" customWidth="1"/>
    <col min="8451" max="8460" width="9.140625" style="386" customWidth="1"/>
    <col min="8461" max="8462" width="9.140625" style="386"/>
    <col min="8463" max="8463" width="25.5703125" style="386" customWidth="1"/>
    <col min="8464" max="8702" width="9.140625" style="386"/>
    <col min="8703" max="8703" width="9.140625" style="386" customWidth="1"/>
    <col min="8704" max="8704" width="28.85546875" style="386" customWidth="1"/>
    <col min="8705" max="8705" width="9.140625" style="386" customWidth="1"/>
    <col min="8706" max="8706" width="11.7109375" style="386" customWidth="1"/>
    <col min="8707" max="8716" width="9.140625" style="386" customWidth="1"/>
    <col min="8717" max="8718" width="9.140625" style="386"/>
    <col min="8719" max="8719" width="25.5703125" style="386" customWidth="1"/>
    <col min="8720" max="8958" width="9.140625" style="386"/>
    <col min="8959" max="8959" width="9.140625" style="386" customWidth="1"/>
    <col min="8960" max="8960" width="28.85546875" style="386" customWidth="1"/>
    <col min="8961" max="8961" width="9.140625" style="386" customWidth="1"/>
    <col min="8962" max="8962" width="11.7109375" style="386" customWidth="1"/>
    <col min="8963" max="8972" width="9.140625" style="386" customWidth="1"/>
    <col min="8973" max="8974" width="9.140625" style="386"/>
    <col min="8975" max="8975" width="25.5703125" style="386" customWidth="1"/>
    <col min="8976" max="9214" width="9.140625" style="386"/>
    <col min="9215" max="9215" width="9.140625" style="386" customWidth="1"/>
    <col min="9216" max="9216" width="28.85546875" style="386" customWidth="1"/>
    <col min="9217" max="9217" width="9.140625" style="386" customWidth="1"/>
    <col min="9218" max="9218" width="11.7109375" style="386" customWidth="1"/>
    <col min="9219" max="9228" width="9.140625" style="386" customWidth="1"/>
    <col min="9229" max="9230" width="9.140625" style="386"/>
    <col min="9231" max="9231" width="25.5703125" style="386" customWidth="1"/>
    <col min="9232" max="9470" width="9.140625" style="386"/>
    <col min="9471" max="9471" width="9.140625" style="386" customWidth="1"/>
    <col min="9472" max="9472" width="28.85546875" style="386" customWidth="1"/>
    <col min="9473" max="9473" width="9.140625" style="386" customWidth="1"/>
    <col min="9474" max="9474" width="11.7109375" style="386" customWidth="1"/>
    <col min="9475" max="9484" width="9.140625" style="386" customWidth="1"/>
    <col min="9485" max="9486" width="9.140625" style="386"/>
    <col min="9487" max="9487" width="25.5703125" style="386" customWidth="1"/>
    <col min="9488" max="9726" width="9.140625" style="386"/>
    <col min="9727" max="9727" width="9.140625" style="386" customWidth="1"/>
    <col min="9728" max="9728" width="28.85546875" style="386" customWidth="1"/>
    <col min="9729" max="9729" width="9.140625" style="386" customWidth="1"/>
    <col min="9730" max="9730" width="11.7109375" style="386" customWidth="1"/>
    <col min="9731" max="9740" width="9.140625" style="386" customWidth="1"/>
    <col min="9741" max="9742" width="9.140625" style="386"/>
    <col min="9743" max="9743" width="25.5703125" style="386" customWidth="1"/>
    <col min="9744" max="9982" width="9.140625" style="386"/>
    <col min="9983" max="9983" width="9.140625" style="386" customWidth="1"/>
    <col min="9984" max="9984" width="28.85546875" style="386" customWidth="1"/>
    <col min="9985" max="9985" width="9.140625" style="386" customWidth="1"/>
    <col min="9986" max="9986" width="11.7109375" style="386" customWidth="1"/>
    <col min="9987" max="9996" width="9.140625" style="386" customWidth="1"/>
    <col min="9997" max="9998" width="9.140625" style="386"/>
    <col min="9999" max="9999" width="25.5703125" style="386" customWidth="1"/>
    <col min="10000" max="10238" width="9.140625" style="386"/>
    <col min="10239" max="10239" width="9.140625" style="386" customWidth="1"/>
    <col min="10240" max="10240" width="28.85546875" style="386" customWidth="1"/>
    <col min="10241" max="10241" width="9.140625" style="386" customWidth="1"/>
    <col min="10242" max="10242" width="11.7109375" style="386" customWidth="1"/>
    <col min="10243" max="10252" width="9.140625" style="386" customWidth="1"/>
    <col min="10253" max="10254" width="9.140625" style="386"/>
    <col min="10255" max="10255" width="25.5703125" style="386" customWidth="1"/>
    <col min="10256" max="10494" width="9.140625" style="386"/>
    <col min="10495" max="10495" width="9.140625" style="386" customWidth="1"/>
    <col min="10496" max="10496" width="28.85546875" style="386" customWidth="1"/>
    <col min="10497" max="10497" width="9.140625" style="386" customWidth="1"/>
    <col min="10498" max="10498" width="11.7109375" style="386" customWidth="1"/>
    <col min="10499" max="10508" width="9.140625" style="386" customWidth="1"/>
    <col min="10509" max="10510" width="9.140625" style="386"/>
    <col min="10511" max="10511" width="25.5703125" style="386" customWidth="1"/>
    <col min="10512" max="10750" width="9.140625" style="386"/>
    <col min="10751" max="10751" width="9.140625" style="386" customWidth="1"/>
    <col min="10752" max="10752" width="28.85546875" style="386" customWidth="1"/>
    <col min="10753" max="10753" width="9.140625" style="386" customWidth="1"/>
    <col min="10754" max="10754" width="11.7109375" style="386" customWidth="1"/>
    <col min="10755" max="10764" width="9.140625" style="386" customWidth="1"/>
    <col min="10765" max="10766" width="9.140625" style="386"/>
    <col min="10767" max="10767" width="25.5703125" style="386" customWidth="1"/>
    <col min="10768" max="11006" width="9.140625" style="386"/>
    <col min="11007" max="11007" width="9.140625" style="386" customWidth="1"/>
    <col min="11008" max="11008" width="28.85546875" style="386" customWidth="1"/>
    <col min="11009" max="11009" width="9.140625" style="386" customWidth="1"/>
    <col min="11010" max="11010" width="11.7109375" style="386" customWidth="1"/>
    <col min="11011" max="11020" width="9.140625" style="386" customWidth="1"/>
    <col min="11021" max="11022" width="9.140625" style="386"/>
    <col min="11023" max="11023" width="25.5703125" style="386" customWidth="1"/>
    <col min="11024" max="11262" width="9.140625" style="386"/>
    <col min="11263" max="11263" width="9.140625" style="386" customWidth="1"/>
    <col min="11264" max="11264" width="28.85546875" style="386" customWidth="1"/>
    <col min="11265" max="11265" width="9.140625" style="386" customWidth="1"/>
    <col min="11266" max="11266" width="11.7109375" style="386" customWidth="1"/>
    <col min="11267" max="11276" width="9.140625" style="386" customWidth="1"/>
    <col min="11277" max="11278" width="9.140625" style="386"/>
    <col min="11279" max="11279" width="25.5703125" style="386" customWidth="1"/>
    <col min="11280" max="11518" width="9.140625" style="386"/>
    <col min="11519" max="11519" width="9.140625" style="386" customWidth="1"/>
    <col min="11520" max="11520" width="28.85546875" style="386" customWidth="1"/>
    <col min="11521" max="11521" width="9.140625" style="386" customWidth="1"/>
    <col min="11522" max="11522" width="11.7109375" style="386" customWidth="1"/>
    <col min="11523" max="11532" width="9.140625" style="386" customWidth="1"/>
    <col min="11533" max="11534" width="9.140625" style="386"/>
    <col min="11535" max="11535" width="25.5703125" style="386" customWidth="1"/>
    <col min="11536" max="11774" width="9.140625" style="386"/>
    <col min="11775" max="11775" width="9.140625" style="386" customWidth="1"/>
    <col min="11776" max="11776" width="28.85546875" style="386" customWidth="1"/>
    <col min="11777" max="11777" width="9.140625" style="386" customWidth="1"/>
    <col min="11778" max="11778" width="11.7109375" style="386" customWidth="1"/>
    <col min="11779" max="11788" width="9.140625" style="386" customWidth="1"/>
    <col min="11789" max="11790" width="9.140625" style="386"/>
    <col min="11791" max="11791" width="25.5703125" style="386" customWidth="1"/>
    <col min="11792" max="12030" width="9.140625" style="386"/>
    <col min="12031" max="12031" width="9.140625" style="386" customWidth="1"/>
    <col min="12032" max="12032" width="28.85546875" style="386" customWidth="1"/>
    <col min="12033" max="12033" width="9.140625" style="386" customWidth="1"/>
    <col min="12034" max="12034" width="11.7109375" style="386" customWidth="1"/>
    <col min="12035" max="12044" width="9.140625" style="386" customWidth="1"/>
    <col min="12045" max="12046" width="9.140625" style="386"/>
    <col min="12047" max="12047" width="25.5703125" style="386" customWidth="1"/>
    <col min="12048" max="12286" width="9.140625" style="386"/>
    <col min="12287" max="12287" width="9.140625" style="386" customWidth="1"/>
    <col min="12288" max="12288" width="28.85546875" style="386" customWidth="1"/>
    <col min="12289" max="12289" width="9.140625" style="386" customWidth="1"/>
    <col min="12290" max="12290" width="11.7109375" style="386" customWidth="1"/>
    <col min="12291" max="12300" width="9.140625" style="386" customWidth="1"/>
    <col min="12301" max="12302" width="9.140625" style="386"/>
    <col min="12303" max="12303" width="25.5703125" style="386" customWidth="1"/>
    <col min="12304" max="12542" width="9.140625" style="386"/>
    <col min="12543" max="12543" width="9.140625" style="386" customWidth="1"/>
    <col min="12544" max="12544" width="28.85546875" style="386" customWidth="1"/>
    <col min="12545" max="12545" width="9.140625" style="386" customWidth="1"/>
    <col min="12546" max="12546" width="11.7109375" style="386" customWidth="1"/>
    <col min="12547" max="12556" width="9.140625" style="386" customWidth="1"/>
    <col min="12557" max="12558" width="9.140625" style="386"/>
    <col min="12559" max="12559" width="25.5703125" style="386" customWidth="1"/>
    <col min="12560" max="12798" width="9.140625" style="386"/>
    <col min="12799" max="12799" width="9.140625" style="386" customWidth="1"/>
    <col min="12800" max="12800" width="28.85546875" style="386" customWidth="1"/>
    <col min="12801" max="12801" width="9.140625" style="386" customWidth="1"/>
    <col min="12802" max="12802" width="11.7109375" style="386" customWidth="1"/>
    <col min="12803" max="12812" width="9.140625" style="386" customWidth="1"/>
    <col min="12813" max="12814" width="9.140625" style="386"/>
    <col min="12815" max="12815" width="25.5703125" style="386" customWidth="1"/>
    <col min="12816" max="13054" width="9.140625" style="386"/>
    <col min="13055" max="13055" width="9.140625" style="386" customWidth="1"/>
    <col min="13056" max="13056" width="28.85546875" style="386" customWidth="1"/>
    <col min="13057" max="13057" width="9.140625" style="386" customWidth="1"/>
    <col min="13058" max="13058" width="11.7109375" style="386" customWidth="1"/>
    <col min="13059" max="13068" width="9.140625" style="386" customWidth="1"/>
    <col min="13069" max="13070" width="9.140625" style="386"/>
    <col min="13071" max="13071" width="25.5703125" style="386" customWidth="1"/>
    <col min="13072" max="13310" width="9.140625" style="386"/>
    <col min="13311" max="13311" width="9.140625" style="386" customWidth="1"/>
    <col min="13312" max="13312" width="28.85546875" style="386" customWidth="1"/>
    <col min="13313" max="13313" width="9.140625" style="386" customWidth="1"/>
    <col min="13314" max="13314" width="11.7109375" style="386" customWidth="1"/>
    <col min="13315" max="13324" width="9.140625" style="386" customWidth="1"/>
    <col min="13325" max="13326" width="9.140625" style="386"/>
    <col min="13327" max="13327" width="25.5703125" style="386" customWidth="1"/>
    <col min="13328" max="13566" width="9.140625" style="386"/>
    <col min="13567" max="13567" width="9.140625" style="386" customWidth="1"/>
    <col min="13568" max="13568" width="28.85546875" style="386" customWidth="1"/>
    <col min="13569" max="13569" width="9.140625" style="386" customWidth="1"/>
    <col min="13570" max="13570" width="11.7109375" style="386" customWidth="1"/>
    <col min="13571" max="13580" width="9.140625" style="386" customWidth="1"/>
    <col min="13581" max="13582" width="9.140625" style="386"/>
    <col min="13583" max="13583" width="25.5703125" style="386" customWidth="1"/>
    <col min="13584" max="13822" width="9.140625" style="386"/>
    <col min="13823" max="13823" width="9.140625" style="386" customWidth="1"/>
    <col min="13824" max="13824" width="28.85546875" style="386" customWidth="1"/>
    <col min="13825" max="13825" width="9.140625" style="386" customWidth="1"/>
    <col min="13826" max="13826" width="11.7109375" style="386" customWidth="1"/>
    <col min="13827" max="13836" width="9.140625" style="386" customWidth="1"/>
    <col min="13837" max="13838" width="9.140625" style="386"/>
    <col min="13839" max="13839" width="25.5703125" style="386" customWidth="1"/>
    <col min="13840" max="14078" width="9.140625" style="386"/>
    <col min="14079" max="14079" width="9.140625" style="386" customWidth="1"/>
    <col min="14080" max="14080" width="28.85546875" style="386" customWidth="1"/>
    <col min="14081" max="14081" width="9.140625" style="386" customWidth="1"/>
    <col min="14082" max="14082" width="11.7109375" style="386" customWidth="1"/>
    <col min="14083" max="14092" width="9.140625" style="386" customWidth="1"/>
    <col min="14093" max="14094" width="9.140625" style="386"/>
    <col min="14095" max="14095" width="25.5703125" style="386" customWidth="1"/>
    <col min="14096" max="14334" width="9.140625" style="386"/>
    <col min="14335" max="14335" width="9.140625" style="386" customWidth="1"/>
    <col min="14336" max="14336" width="28.85546875" style="386" customWidth="1"/>
    <col min="14337" max="14337" width="9.140625" style="386" customWidth="1"/>
    <col min="14338" max="14338" width="11.7109375" style="386" customWidth="1"/>
    <col min="14339" max="14348" width="9.140625" style="386" customWidth="1"/>
    <col min="14349" max="14350" width="9.140625" style="386"/>
    <col min="14351" max="14351" width="25.5703125" style="386" customWidth="1"/>
    <col min="14352" max="14590" width="9.140625" style="386"/>
    <col min="14591" max="14591" width="9.140625" style="386" customWidth="1"/>
    <col min="14592" max="14592" width="28.85546875" style="386" customWidth="1"/>
    <col min="14593" max="14593" width="9.140625" style="386" customWidth="1"/>
    <col min="14594" max="14594" width="11.7109375" style="386" customWidth="1"/>
    <col min="14595" max="14604" width="9.140625" style="386" customWidth="1"/>
    <col min="14605" max="14606" width="9.140625" style="386"/>
    <col min="14607" max="14607" width="25.5703125" style="386" customWidth="1"/>
    <col min="14608" max="14846" width="9.140625" style="386"/>
    <col min="14847" max="14847" width="9.140625" style="386" customWidth="1"/>
    <col min="14848" max="14848" width="28.85546875" style="386" customWidth="1"/>
    <col min="14849" max="14849" width="9.140625" style="386" customWidth="1"/>
    <col min="14850" max="14850" width="11.7109375" style="386" customWidth="1"/>
    <col min="14851" max="14860" width="9.140625" style="386" customWidth="1"/>
    <col min="14861" max="14862" width="9.140625" style="386"/>
    <col min="14863" max="14863" width="25.5703125" style="386" customWidth="1"/>
    <col min="14864" max="15102" width="9.140625" style="386"/>
    <col min="15103" max="15103" width="9.140625" style="386" customWidth="1"/>
    <col min="15104" max="15104" width="28.85546875" style="386" customWidth="1"/>
    <col min="15105" max="15105" width="9.140625" style="386" customWidth="1"/>
    <col min="15106" max="15106" width="11.7109375" style="386" customWidth="1"/>
    <col min="15107" max="15116" width="9.140625" style="386" customWidth="1"/>
    <col min="15117" max="15118" width="9.140625" style="386"/>
    <col min="15119" max="15119" width="25.5703125" style="386" customWidth="1"/>
    <col min="15120" max="15358" width="9.140625" style="386"/>
    <col min="15359" max="15359" width="9.140625" style="386" customWidth="1"/>
    <col min="15360" max="15360" width="28.85546875" style="386" customWidth="1"/>
    <col min="15361" max="15361" width="9.140625" style="386" customWidth="1"/>
    <col min="15362" max="15362" width="11.7109375" style="386" customWidth="1"/>
    <col min="15363" max="15372" width="9.140625" style="386" customWidth="1"/>
    <col min="15373" max="15374" width="9.140625" style="386"/>
    <col min="15375" max="15375" width="25.5703125" style="386" customWidth="1"/>
    <col min="15376" max="15614" width="9.140625" style="386"/>
    <col min="15615" max="15615" width="9.140625" style="386" customWidth="1"/>
    <col min="15616" max="15616" width="28.85546875" style="386" customWidth="1"/>
    <col min="15617" max="15617" width="9.140625" style="386" customWidth="1"/>
    <col min="15618" max="15618" width="11.7109375" style="386" customWidth="1"/>
    <col min="15619" max="15628" width="9.140625" style="386" customWidth="1"/>
    <col min="15629" max="15630" width="9.140625" style="386"/>
    <col min="15631" max="15631" width="25.5703125" style="386" customWidth="1"/>
    <col min="15632" max="15870" width="9.140625" style="386"/>
    <col min="15871" max="15871" width="9.140625" style="386" customWidth="1"/>
    <col min="15872" max="15872" width="28.85546875" style="386" customWidth="1"/>
    <col min="15873" max="15873" width="9.140625" style="386" customWidth="1"/>
    <col min="15874" max="15874" width="11.7109375" style="386" customWidth="1"/>
    <col min="15875" max="15884" width="9.140625" style="386" customWidth="1"/>
    <col min="15885" max="15886" width="9.140625" style="386"/>
    <col min="15887" max="15887" width="25.5703125" style="386" customWidth="1"/>
    <col min="15888" max="16126" width="9.140625" style="386"/>
    <col min="16127" max="16127" width="9.140625" style="386" customWidth="1"/>
    <col min="16128" max="16128" width="28.85546875" style="386" customWidth="1"/>
    <col min="16129" max="16129" width="9.140625" style="386" customWidth="1"/>
    <col min="16130" max="16130" width="11.7109375" style="386" customWidth="1"/>
    <col min="16131" max="16140" width="9.140625" style="386" customWidth="1"/>
    <col min="16141" max="16142" width="9.140625" style="386"/>
    <col min="16143" max="16143" width="25.5703125" style="386" customWidth="1"/>
    <col min="16144" max="16384" width="9.140625" style="386"/>
  </cols>
  <sheetData>
    <row r="1" spans="1:15" ht="14.25">
      <c r="A1" s="386" t="s">
        <v>467</v>
      </c>
      <c r="J1" s="386" t="s">
        <v>372</v>
      </c>
    </row>
    <row r="2" spans="1:15" ht="28.5" customHeight="1">
      <c r="A2" s="387" t="str">
        <f>'Реестр (корр)'!A2</f>
        <v>Базовый период/Период регулирования:2018/2019-2021г.г.</v>
      </c>
      <c r="O2" s="388"/>
    </row>
    <row r="3" spans="1:15" ht="15.75" hidden="1">
      <c r="A3" s="389" t="s">
        <v>338</v>
      </c>
    </row>
    <row r="4" spans="1:15" hidden="1">
      <c r="A4" s="577" t="s">
        <v>339</v>
      </c>
      <c r="B4" s="578" t="s">
        <v>340</v>
      </c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80"/>
      <c r="N4" s="581" t="s">
        <v>1</v>
      </c>
    </row>
    <row r="5" spans="1:15" hidden="1">
      <c r="A5" s="577"/>
      <c r="B5" s="390" t="s">
        <v>35</v>
      </c>
      <c r="C5" s="390" t="s">
        <v>36</v>
      </c>
      <c r="D5" s="390" t="s">
        <v>4</v>
      </c>
      <c r="E5" s="390" t="s">
        <v>37</v>
      </c>
      <c r="F5" s="390" t="s">
        <v>5</v>
      </c>
      <c r="G5" s="390" t="s">
        <v>6</v>
      </c>
      <c r="H5" s="390" t="s">
        <v>7</v>
      </c>
      <c r="I5" s="390" t="s">
        <v>8</v>
      </c>
      <c r="J5" s="390" t="s">
        <v>38</v>
      </c>
      <c r="K5" s="390" t="s">
        <v>39</v>
      </c>
      <c r="L5" s="390" t="s">
        <v>40</v>
      </c>
      <c r="M5" s="390" t="s">
        <v>41</v>
      </c>
      <c r="N5" s="582"/>
    </row>
    <row r="6" spans="1:15" hidden="1">
      <c r="A6" s="577"/>
      <c r="B6" s="390">
        <f>B7+B8+B9+B10+B11</f>
        <v>187</v>
      </c>
      <c r="C6" s="390">
        <f t="shared" ref="C6:M6" si="0">C7+C8+C9+C10+C11</f>
        <v>192</v>
      </c>
      <c r="D6" s="390">
        <f t="shared" si="0"/>
        <v>195</v>
      </c>
      <c r="E6" s="390">
        <f t="shared" si="0"/>
        <v>190</v>
      </c>
      <c r="F6" s="390">
        <f t="shared" si="0"/>
        <v>190</v>
      </c>
      <c r="G6" s="390">
        <f t="shared" si="0"/>
        <v>187</v>
      </c>
      <c r="H6" s="390">
        <f t="shared" si="0"/>
        <v>189</v>
      </c>
      <c r="I6" s="390">
        <f t="shared" si="0"/>
        <v>198</v>
      </c>
      <c r="J6" s="390">
        <f t="shared" si="0"/>
        <v>198</v>
      </c>
      <c r="K6" s="390">
        <f t="shared" si="0"/>
        <v>200</v>
      </c>
      <c r="L6" s="390">
        <f t="shared" si="0"/>
        <v>198</v>
      </c>
      <c r="M6" s="390">
        <f t="shared" si="0"/>
        <v>206</v>
      </c>
      <c r="N6" s="391">
        <f t="shared" ref="N6:N11" si="1">(B6+C6+D6+E6+F6+G6+H6+I6+J6+K6+L6+M6)/12</f>
        <v>194.16666666666666</v>
      </c>
    </row>
    <row r="7" spans="1:15" ht="25.5" hidden="1">
      <c r="A7" s="392" t="s">
        <v>341</v>
      </c>
      <c r="B7" s="393">
        <f>138+1</f>
        <v>139</v>
      </c>
      <c r="C7" s="393">
        <f>142+1</f>
        <v>143</v>
      </c>
      <c r="D7" s="393">
        <f>145+2</f>
        <v>147</v>
      </c>
      <c r="E7" s="393">
        <v>129</v>
      </c>
      <c r="F7" s="393">
        <v>139</v>
      </c>
      <c r="G7" s="393">
        <v>136</v>
      </c>
      <c r="H7" s="393">
        <f>139+1</f>
        <v>140</v>
      </c>
      <c r="I7" s="393">
        <f>147+1</f>
        <v>148</v>
      </c>
      <c r="J7" s="393">
        <v>146</v>
      </c>
      <c r="K7" s="393">
        <f>145+1</f>
        <v>146</v>
      </c>
      <c r="L7" s="393">
        <f>141+1</f>
        <v>142</v>
      </c>
      <c r="M7" s="393">
        <v>143</v>
      </c>
      <c r="N7" s="394">
        <f t="shared" si="1"/>
        <v>141.5</v>
      </c>
    </row>
    <row r="8" spans="1:15" ht="25.5" hidden="1">
      <c r="A8" s="395" t="s">
        <v>342</v>
      </c>
      <c r="B8" s="396">
        <v>16</v>
      </c>
      <c r="C8" s="396">
        <v>17</v>
      </c>
      <c r="D8" s="396">
        <v>16</v>
      </c>
      <c r="E8" s="396">
        <v>23</v>
      </c>
      <c r="F8" s="396">
        <v>16</v>
      </c>
      <c r="G8" s="396">
        <v>16</v>
      </c>
      <c r="H8" s="396">
        <v>16</v>
      </c>
      <c r="I8" s="396">
        <v>17</v>
      </c>
      <c r="J8" s="396">
        <v>18</v>
      </c>
      <c r="K8" s="396">
        <v>21</v>
      </c>
      <c r="L8" s="396">
        <v>21</v>
      </c>
      <c r="M8" s="396">
        <v>26</v>
      </c>
      <c r="N8" s="397">
        <f t="shared" si="1"/>
        <v>18.583333333333332</v>
      </c>
    </row>
    <row r="9" spans="1:15" ht="25.5" hidden="1">
      <c r="A9" s="395" t="s">
        <v>343</v>
      </c>
      <c r="B9" s="396">
        <f>12+1</f>
        <v>13</v>
      </c>
      <c r="C9" s="396">
        <f>12+1</f>
        <v>13</v>
      </c>
      <c r="D9" s="396">
        <f>13+1</f>
        <v>14</v>
      </c>
      <c r="E9" s="396">
        <v>16</v>
      </c>
      <c r="F9" s="396">
        <v>12</v>
      </c>
      <c r="G9" s="396">
        <v>12</v>
      </c>
      <c r="H9" s="396">
        <v>13</v>
      </c>
      <c r="I9" s="396">
        <v>13</v>
      </c>
      <c r="J9" s="396">
        <v>14</v>
      </c>
      <c r="K9" s="396">
        <v>13</v>
      </c>
      <c r="L9" s="396">
        <f>13+1</f>
        <v>14</v>
      </c>
      <c r="M9" s="396">
        <f>14+1</f>
        <v>15</v>
      </c>
      <c r="N9" s="397">
        <f t="shared" si="1"/>
        <v>13.5</v>
      </c>
    </row>
    <row r="10" spans="1:15" ht="25.5" hidden="1">
      <c r="A10" s="395" t="s">
        <v>344</v>
      </c>
      <c r="B10" s="396">
        <v>12</v>
      </c>
      <c r="C10" s="396">
        <v>12</v>
      </c>
      <c r="D10" s="396">
        <v>11</v>
      </c>
      <c r="E10" s="396">
        <v>12</v>
      </c>
      <c r="F10" s="396">
        <v>13</v>
      </c>
      <c r="G10" s="396">
        <v>13</v>
      </c>
      <c r="H10" s="396">
        <v>14</v>
      </c>
      <c r="I10" s="396">
        <v>14</v>
      </c>
      <c r="J10" s="396">
        <v>14</v>
      </c>
      <c r="K10" s="396">
        <v>14</v>
      </c>
      <c r="L10" s="396">
        <f>15+1</f>
        <v>16</v>
      </c>
      <c r="M10" s="396">
        <v>18</v>
      </c>
      <c r="N10" s="397">
        <f t="shared" si="1"/>
        <v>13.583333333333334</v>
      </c>
    </row>
    <row r="11" spans="1:15" ht="20.25" hidden="1" customHeight="1">
      <c r="A11" s="398" t="s">
        <v>345</v>
      </c>
      <c r="B11" s="399">
        <v>7</v>
      </c>
      <c r="C11" s="399">
        <v>7</v>
      </c>
      <c r="D11" s="399">
        <v>7</v>
      </c>
      <c r="E11" s="399">
        <v>10</v>
      </c>
      <c r="F11" s="399">
        <v>10</v>
      </c>
      <c r="G11" s="399">
        <v>10</v>
      </c>
      <c r="H11" s="399">
        <v>6</v>
      </c>
      <c r="I11" s="399">
        <v>6</v>
      </c>
      <c r="J11" s="399">
        <v>6</v>
      </c>
      <c r="K11" s="399">
        <v>6</v>
      </c>
      <c r="L11" s="399">
        <v>5</v>
      </c>
      <c r="M11" s="399">
        <v>4</v>
      </c>
      <c r="N11" s="400">
        <f t="shared" si="1"/>
        <v>7</v>
      </c>
    </row>
    <row r="12" spans="1:15" hidden="1"/>
    <row r="13" spans="1:15" ht="30" customHeight="1">
      <c r="A13" s="389" t="s">
        <v>470</v>
      </c>
    </row>
    <row r="14" spans="1:15" ht="15">
      <c r="A14" s="577" t="s">
        <v>339</v>
      </c>
      <c r="B14" s="578" t="s">
        <v>65</v>
      </c>
      <c r="C14" s="585"/>
      <c r="D14" s="585"/>
      <c r="E14" s="585"/>
      <c r="F14" s="585"/>
      <c r="G14" s="585"/>
      <c r="H14" s="585"/>
      <c r="I14" s="585"/>
      <c r="J14" s="585"/>
      <c r="K14" s="585"/>
      <c r="L14" s="585"/>
      <c r="M14" s="586"/>
      <c r="N14" s="583" t="s">
        <v>1</v>
      </c>
    </row>
    <row r="15" spans="1:15" s="401" customFormat="1" ht="21.75" customHeight="1">
      <c r="A15" s="577"/>
      <c r="B15" s="402" t="s">
        <v>35</v>
      </c>
      <c r="C15" s="402" t="s">
        <v>36</v>
      </c>
      <c r="D15" s="402" t="s">
        <v>4</v>
      </c>
      <c r="E15" s="402" t="s">
        <v>37</v>
      </c>
      <c r="F15" s="402" t="s">
        <v>5</v>
      </c>
      <c r="G15" s="402" t="s">
        <v>6</v>
      </c>
      <c r="H15" s="402" t="s">
        <v>7</v>
      </c>
      <c r="I15" s="402" t="s">
        <v>8</v>
      </c>
      <c r="J15" s="402" t="s">
        <v>38</v>
      </c>
      <c r="K15" s="402" t="s">
        <v>39</v>
      </c>
      <c r="L15" s="402" t="s">
        <v>40</v>
      </c>
      <c r="M15" s="402" t="s">
        <v>41</v>
      </c>
      <c r="N15" s="584"/>
    </row>
    <row r="16" spans="1:15" s="401" customFormat="1" ht="24.75" customHeight="1">
      <c r="A16" s="577"/>
      <c r="B16" s="391">
        <f t="shared" ref="B16:N16" si="2">SUM(B17:B22)</f>
        <v>191</v>
      </c>
      <c r="C16" s="391">
        <f t="shared" si="2"/>
        <v>188</v>
      </c>
      <c r="D16" s="391">
        <f t="shared" si="2"/>
        <v>187</v>
      </c>
      <c r="E16" s="391">
        <f t="shared" si="2"/>
        <v>194</v>
      </c>
      <c r="F16" s="391">
        <f t="shared" si="2"/>
        <v>184</v>
      </c>
      <c r="G16" s="391">
        <f t="shared" si="2"/>
        <v>190</v>
      </c>
      <c r="H16" s="391">
        <f t="shared" si="2"/>
        <v>189</v>
      </c>
      <c r="I16" s="391">
        <f t="shared" si="2"/>
        <v>189</v>
      </c>
      <c r="J16" s="391">
        <f t="shared" si="2"/>
        <v>187</v>
      </c>
      <c r="K16" s="403">
        <f t="shared" si="2"/>
        <v>187</v>
      </c>
      <c r="L16" s="403">
        <f t="shared" si="2"/>
        <v>189</v>
      </c>
      <c r="M16" s="403">
        <f t="shared" si="2"/>
        <v>185</v>
      </c>
      <c r="N16" s="391">
        <f t="shared" si="2"/>
        <v>188.33333333333334</v>
      </c>
    </row>
    <row r="17" spans="1:14" s="401" customFormat="1">
      <c r="A17" s="392" t="s">
        <v>383</v>
      </c>
      <c r="B17" s="435">
        <v>142</v>
      </c>
      <c r="C17" s="435">
        <v>142</v>
      </c>
      <c r="D17" s="435">
        <v>142</v>
      </c>
      <c r="E17" s="435">
        <v>148</v>
      </c>
      <c r="F17" s="435">
        <v>138</v>
      </c>
      <c r="G17" s="435">
        <v>143</v>
      </c>
      <c r="H17" s="435">
        <v>142</v>
      </c>
      <c r="I17" s="435">
        <v>141</v>
      </c>
      <c r="J17" s="435">
        <v>141</v>
      </c>
      <c r="K17" s="393">
        <v>142</v>
      </c>
      <c r="L17" s="393">
        <v>141</v>
      </c>
      <c r="M17" s="393">
        <v>142</v>
      </c>
      <c r="N17" s="394">
        <f t="shared" ref="N17:N22" si="3">SUM(B17:M17)/12</f>
        <v>142</v>
      </c>
    </row>
    <row r="18" spans="1:14" s="401" customFormat="1">
      <c r="A18" s="395" t="s">
        <v>384</v>
      </c>
      <c r="B18" s="434">
        <v>16</v>
      </c>
      <c r="C18" s="434">
        <v>13</v>
      </c>
      <c r="D18" s="434">
        <v>13</v>
      </c>
      <c r="E18" s="434">
        <v>13</v>
      </c>
      <c r="F18" s="434">
        <v>13</v>
      </c>
      <c r="G18" s="434">
        <v>16</v>
      </c>
      <c r="H18" s="434">
        <v>16</v>
      </c>
      <c r="I18" s="434">
        <v>15</v>
      </c>
      <c r="J18" s="434">
        <v>15</v>
      </c>
      <c r="K18" s="396">
        <v>15</v>
      </c>
      <c r="L18" s="396">
        <v>14</v>
      </c>
      <c r="M18" s="396">
        <v>11</v>
      </c>
      <c r="N18" s="397">
        <f t="shared" si="3"/>
        <v>14.166666666666666</v>
      </c>
    </row>
    <row r="19" spans="1:14" s="401" customFormat="1" ht="25.5">
      <c r="A19" s="395" t="s">
        <v>385</v>
      </c>
      <c r="B19" s="434">
        <v>9</v>
      </c>
      <c r="C19" s="434">
        <v>8</v>
      </c>
      <c r="D19" s="434">
        <v>8</v>
      </c>
      <c r="E19" s="434">
        <v>8</v>
      </c>
      <c r="F19" s="434">
        <v>9</v>
      </c>
      <c r="G19" s="434">
        <v>7</v>
      </c>
      <c r="H19" s="434">
        <v>7</v>
      </c>
      <c r="I19" s="434">
        <v>7</v>
      </c>
      <c r="J19" s="434">
        <v>8</v>
      </c>
      <c r="K19" s="396">
        <v>8</v>
      </c>
      <c r="L19" s="396">
        <v>7</v>
      </c>
      <c r="M19" s="404">
        <v>7</v>
      </c>
      <c r="N19" s="397">
        <f t="shared" si="3"/>
        <v>7.75</v>
      </c>
    </row>
    <row r="20" spans="1:14" s="401" customFormat="1">
      <c r="A20" s="395" t="s">
        <v>386</v>
      </c>
      <c r="B20" s="434">
        <v>18</v>
      </c>
      <c r="C20" s="434">
        <v>19</v>
      </c>
      <c r="D20" s="434">
        <v>18</v>
      </c>
      <c r="E20" s="434">
        <v>18</v>
      </c>
      <c r="F20" s="434">
        <v>18</v>
      </c>
      <c r="G20" s="434">
        <v>18</v>
      </c>
      <c r="H20" s="434">
        <v>18</v>
      </c>
      <c r="I20" s="434">
        <v>20</v>
      </c>
      <c r="J20" s="434">
        <v>18</v>
      </c>
      <c r="K20" s="396">
        <v>18</v>
      </c>
      <c r="L20" s="396">
        <v>21</v>
      </c>
      <c r="M20" s="396">
        <v>19</v>
      </c>
      <c r="N20" s="397">
        <f t="shared" si="3"/>
        <v>18.583333333333332</v>
      </c>
    </row>
    <row r="21" spans="1:14" ht="24.75" customHeight="1">
      <c r="A21" s="395" t="s">
        <v>387</v>
      </c>
      <c r="B21" s="434">
        <v>4</v>
      </c>
      <c r="C21" s="434">
        <v>4</v>
      </c>
      <c r="D21" s="434">
        <v>4</v>
      </c>
      <c r="E21" s="434">
        <v>4</v>
      </c>
      <c r="F21" s="434">
        <v>4</v>
      </c>
      <c r="G21" s="434">
        <v>4</v>
      </c>
      <c r="H21" s="434">
        <v>4</v>
      </c>
      <c r="I21" s="434">
        <v>4</v>
      </c>
      <c r="J21" s="434">
        <v>4</v>
      </c>
      <c r="K21" s="405">
        <v>3</v>
      </c>
      <c r="L21" s="405">
        <v>3</v>
      </c>
      <c r="M21" s="405">
        <v>3</v>
      </c>
      <c r="N21" s="397">
        <f t="shared" si="3"/>
        <v>3.75</v>
      </c>
    </row>
    <row r="22" spans="1:14" ht="25.5" customHeight="1">
      <c r="A22" s="399" t="s">
        <v>48</v>
      </c>
      <c r="B22" s="436">
        <v>2</v>
      </c>
      <c r="C22" s="436">
        <v>2</v>
      </c>
      <c r="D22" s="436">
        <v>2</v>
      </c>
      <c r="E22" s="436">
        <v>3</v>
      </c>
      <c r="F22" s="436">
        <v>2</v>
      </c>
      <c r="G22" s="436">
        <v>2</v>
      </c>
      <c r="H22" s="436">
        <v>2</v>
      </c>
      <c r="I22" s="436">
        <v>2</v>
      </c>
      <c r="J22" s="436">
        <v>1</v>
      </c>
      <c r="K22" s="399">
        <v>1</v>
      </c>
      <c r="L22" s="399">
        <v>3</v>
      </c>
      <c r="M22" s="399">
        <v>3</v>
      </c>
      <c r="N22" s="400">
        <f t="shared" si="3"/>
        <v>2.0833333333333335</v>
      </c>
    </row>
    <row r="23" spans="1:14" ht="25.5" customHeight="1">
      <c r="A23" s="401"/>
      <c r="B23" s="437"/>
      <c r="C23" s="437"/>
      <c r="D23" s="437"/>
      <c r="E23" s="437"/>
      <c r="F23" s="437"/>
      <c r="G23" s="437"/>
      <c r="H23" s="437"/>
      <c r="I23" s="437"/>
      <c r="J23" s="437"/>
      <c r="K23" s="401"/>
      <c r="L23" s="401"/>
      <c r="M23" s="401"/>
      <c r="N23" s="438"/>
    </row>
    <row r="24" spans="1:14" ht="25.5" customHeight="1">
      <c r="A24" s="401"/>
      <c r="B24" s="437"/>
      <c r="C24" s="437"/>
      <c r="D24" s="437"/>
      <c r="E24" s="437"/>
      <c r="F24" s="437"/>
      <c r="G24" s="437"/>
      <c r="H24" s="437"/>
      <c r="I24" s="437"/>
      <c r="J24" s="437"/>
      <c r="K24" s="401"/>
      <c r="L24" s="401"/>
      <c r="M24" s="401"/>
      <c r="N24" s="438"/>
    </row>
    <row r="26" spans="1:14">
      <c r="A26" s="386" t="s">
        <v>388</v>
      </c>
    </row>
  </sheetData>
  <mergeCells count="6">
    <mergeCell ref="A4:A6"/>
    <mergeCell ref="B4:M4"/>
    <mergeCell ref="N4:N5"/>
    <mergeCell ref="A14:A16"/>
    <mergeCell ref="N14:N15"/>
    <mergeCell ref="B14:M14"/>
  </mergeCells>
  <printOptions horizontalCentered="1"/>
  <pageMargins left="0.35433070866141736" right="0.39370078740157483" top="0.55118110236220474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11</vt:i4>
      </vt:variant>
    </vt:vector>
  </HeadingPairs>
  <TitlesOfParts>
    <vt:vector size="21" baseType="lpstr">
      <vt:lpstr>Реестр (корр)</vt:lpstr>
      <vt:lpstr>Программа</vt:lpstr>
      <vt:lpstr>вода хозбыт технолог</vt:lpstr>
      <vt:lpstr>вода заполн.подпитка</vt:lpstr>
      <vt:lpstr>Продувка, взрыхление, регенер</vt:lpstr>
      <vt:lpstr>сети</vt:lpstr>
      <vt:lpstr>Числ, Т. коэф Тепло</vt:lpstr>
      <vt:lpstr>Доплаты Тепло</vt:lpstr>
      <vt:lpstr>прил 4.9. (расш)</vt:lpstr>
      <vt:lpstr>5.9</vt:lpstr>
      <vt:lpstr>'Реестр (корр)'!Заголовки_для_печати</vt:lpstr>
      <vt:lpstr>'Числ, Т. коэф Тепло'!Заголовки_для_печати</vt:lpstr>
      <vt:lpstr>'5.9'!Область_печати</vt:lpstr>
      <vt:lpstr>'вода заполн.подпитка'!Область_печати</vt:lpstr>
      <vt:lpstr>'вода хозбыт технолог'!Область_печати</vt:lpstr>
      <vt:lpstr>'Доплаты Тепло'!Область_печати</vt:lpstr>
      <vt:lpstr>'прил 4.9. (расш)'!Область_печати</vt:lpstr>
      <vt:lpstr>Программа!Область_печати</vt:lpstr>
      <vt:lpstr>'Продувка, взрыхление, регенер'!Область_печати</vt:lpstr>
      <vt:lpstr>'Реестр (корр)'!Область_печати</vt:lpstr>
      <vt:lpstr>'Числ, Т. коэф Тепло'!Область_печати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2024-05-26T19:09:27Z</dcterms:modified>
</cp:coreProperties>
</file>