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табл 1" sheetId="1" r:id="rId1"/>
    <sheet name="табл 2" sheetId="2" r:id="rId2"/>
    <sheet name="табл 3" sheetId="3" r:id="rId3"/>
    <sheet name="табл 4" sheetId="4" r:id="rId4"/>
  </sheets>
  <definedNames>
    <definedName name="_xlnm.Print_Titles" localSheetId="1">'табл 2'!$5:$8</definedName>
  </definedNames>
  <calcPr fullCalcOnLoad="1"/>
</workbook>
</file>

<file path=xl/sharedStrings.xml><?xml version="1.0" encoding="utf-8"?>
<sst xmlns="http://schemas.openxmlformats.org/spreadsheetml/2006/main" count="492" uniqueCount="258">
  <si>
    <t>Наименование работ</t>
  </si>
  <si>
    <t>Ед.изм.</t>
  </si>
  <si>
    <t>кол-во</t>
  </si>
  <si>
    <t>Сведения</t>
  </si>
  <si>
    <t xml:space="preserve"> (№1-жкх/ зима/срочная ежемесячная)</t>
  </si>
  <si>
    <t>ТАБЛИЦА №2</t>
  </si>
  <si>
    <t>Показатели</t>
  </si>
  <si>
    <t>Номер строки</t>
  </si>
  <si>
    <t>Единица измер</t>
  </si>
  <si>
    <t>Код по ОКЕИ</t>
  </si>
  <si>
    <t>ВСЕГО</t>
  </si>
  <si>
    <t xml:space="preserve">Задание по подготовке </t>
  </si>
  <si>
    <t>Подготовлено для работы в зимних условиях на отчетный период</t>
  </si>
  <si>
    <t>Выполнено работ по капитальному ремонту, реконструкции, замене</t>
  </si>
  <si>
    <t>% выполнения задания</t>
  </si>
  <si>
    <t>Жилищный фонд субъекта Росийской федерации</t>
  </si>
  <si>
    <t>.01</t>
  </si>
  <si>
    <t>тыс.ед.</t>
  </si>
  <si>
    <t>.02</t>
  </si>
  <si>
    <t>тыс. кв.м.</t>
  </si>
  <si>
    <t>.058</t>
  </si>
  <si>
    <t>в том числе:                                                                                                                                                                         - муниципальный</t>
  </si>
  <si>
    <t>.03</t>
  </si>
  <si>
    <t>.04</t>
  </si>
  <si>
    <r>
      <t>.</t>
    </r>
    <r>
      <rPr>
        <sz val="9"/>
        <rFont val="Arial Cyr"/>
        <family val="2"/>
      </rPr>
      <t>-государственный</t>
    </r>
  </si>
  <si>
    <t>.05</t>
  </si>
  <si>
    <t>.06</t>
  </si>
  <si>
    <r>
      <t>.</t>
    </r>
    <r>
      <rPr>
        <sz val="9"/>
        <rFont val="Arial Cyr"/>
        <family val="2"/>
      </rPr>
      <t>-частный (приватизированые)</t>
    </r>
  </si>
  <si>
    <t>.07</t>
  </si>
  <si>
    <t>.08</t>
  </si>
  <si>
    <t>Котельные, по всем видам собственности</t>
  </si>
  <si>
    <t>.09</t>
  </si>
  <si>
    <t>ед.</t>
  </si>
  <si>
    <t>мощность</t>
  </si>
  <si>
    <t>Гкал/час</t>
  </si>
  <si>
    <t>в том числе ЖКХ муниципальных образований</t>
  </si>
  <si>
    <t>Тепловые сети (в 2х трубном исчислении), по всем видам собственности</t>
  </si>
  <si>
    <t>км</t>
  </si>
  <si>
    <t>.008</t>
  </si>
  <si>
    <t>Тепловые насосные станции, по всем видам собственности</t>
  </si>
  <si>
    <t>ед</t>
  </si>
  <si>
    <t>Центральные тепловые пункты(ЦТП), по всем видам собственности</t>
  </si>
  <si>
    <t>Водозаборы, по всем видам собственности</t>
  </si>
  <si>
    <t>Насосные станции водопровода,  по всем видам собственности</t>
  </si>
  <si>
    <t>Очистные сооружения водопровода, по всем видам собственности</t>
  </si>
  <si>
    <t>пропускная способность</t>
  </si>
  <si>
    <t>тыс.м3/сут</t>
  </si>
  <si>
    <t>Водопроводные сети, по всем видам собственности</t>
  </si>
  <si>
    <t>Ветхие сети водопровода, по всем видам собственности</t>
  </si>
  <si>
    <t>Канализационные насосные станции, по всем видам собственности</t>
  </si>
  <si>
    <t>в том числе ЖКХ муниципальных образований.</t>
  </si>
  <si>
    <t>Очистные сооружения канализации, по всем видам собственности</t>
  </si>
  <si>
    <t>Канализационные сети, по всем видам собственности</t>
  </si>
  <si>
    <t>Ветхие канализационные сети, по всем видам собственности</t>
  </si>
  <si>
    <t>Электрические сети, по всем видам собственности</t>
  </si>
  <si>
    <t>в том числе ЖКХ муниципальных организаций</t>
  </si>
  <si>
    <t>Ветхие электрических сети, по всем видам собственности</t>
  </si>
  <si>
    <t>Трансформаторные подстанции, по всем видам собственности</t>
  </si>
  <si>
    <t>Специальные машины для механизированной уборки, независимо от форм собственности</t>
  </si>
  <si>
    <t>Улично-дорожная сеть, по всем видам собственности</t>
  </si>
  <si>
    <t>тыс. м2</t>
  </si>
  <si>
    <t>Подготовка мостовых сооружений(транспортных и пешеходных мостов и путепроводов) труб, независимо от форм собственности</t>
  </si>
  <si>
    <t>Подготовка транспортных и пешеходных тоннелей, независимо от формы собственности</t>
  </si>
  <si>
    <t>Подготовка гидротехнических сооружений, независимо от форм собственности</t>
  </si>
  <si>
    <t>Газопроводы</t>
  </si>
  <si>
    <t>Создание запасов топлива:                                                                                                                                     -уголь</t>
  </si>
  <si>
    <t>тонн</t>
  </si>
  <si>
    <r>
      <t>.</t>
    </r>
    <r>
      <rPr>
        <sz val="9"/>
        <rFont val="Arial Cyr"/>
        <family val="2"/>
      </rPr>
      <t>-другое твердое топливо (дрова)</t>
    </r>
  </si>
  <si>
    <t>м3</t>
  </si>
  <si>
    <r>
      <t>.</t>
    </r>
    <r>
      <rPr>
        <sz val="9"/>
        <rFont val="Arial Cyr"/>
        <family val="2"/>
      </rPr>
      <t>-жидкое топливо в т.ч.</t>
    </r>
  </si>
  <si>
    <t xml:space="preserve">  мазут</t>
  </si>
  <si>
    <t xml:space="preserve">  д/топливо</t>
  </si>
  <si>
    <r>
      <t>.</t>
    </r>
    <r>
      <rPr>
        <sz val="9"/>
        <rFont val="Arial Cyr"/>
        <family val="2"/>
      </rPr>
      <t>-запасы газа в подземных газохранилищах</t>
    </r>
  </si>
  <si>
    <t>тыс.м3</t>
  </si>
  <si>
    <t>Нетрадиционные источники энергии, в том числе:</t>
  </si>
  <si>
    <t xml:space="preserve"> -приливные</t>
  </si>
  <si>
    <t>кВт</t>
  </si>
  <si>
    <t xml:space="preserve"> -солнечные</t>
  </si>
  <si>
    <t xml:space="preserve"> -ветровые</t>
  </si>
  <si>
    <t xml:space="preserve"> - термальные</t>
  </si>
  <si>
    <r>
      <t>Финансовые средства субъекта Российской Федерации,</t>
    </r>
    <r>
      <rPr>
        <b/>
        <sz val="9"/>
        <rFont val="Arial Cyr"/>
        <family val="0"/>
      </rPr>
      <t>выделяемые</t>
    </r>
    <r>
      <rPr>
        <sz val="9"/>
        <rFont val="Arial Cyr"/>
        <family val="2"/>
      </rPr>
      <t xml:space="preserve"> для подготовки ЖКХ муниципальных образований к зиме, из них:</t>
    </r>
  </si>
  <si>
    <t>млн.руб</t>
  </si>
  <si>
    <r>
      <t>.</t>
    </r>
    <r>
      <rPr>
        <sz val="9"/>
        <rFont val="Arial Cyr"/>
        <family val="2"/>
      </rPr>
      <t>- на приобретение топлива для предприятий и образований ЖКХ</t>
    </r>
  </si>
  <si>
    <r>
      <t>.</t>
    </r>
    <r>
      <rPr>
        <sz val="9"/>
        <rFont val="Arial Cyr"/>
        <family val="2"/>
      </rPr>
      <t>- для формирования аварийного запаса материально-технических ресурсов</t>
    </r>
  </si>
  <si>
    <r>
      <t>.</t>
    </r>
    <r>
      <rPr>
        <sz val="9"/>
        <rFont val="Arial Cyr"/>
        <family val="2"/>
      </rPr>
      <t>- на строительство объектов ЖКХ</t>
    </r>
  </si>
  <si>
    <t xml:space="preserve"> - на капитальный ремонт, модернизацию объектов ЖКХ</t>
  </si>
  <si>
    <r>
      <t xml:space="preserve">Финансовые средства муниципальных образований и предприятий ЖКХ, выделяемые 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2"/>
      </rPr>
      <t>для подготовки ЖКХ к зиме, из них:</t>
    </r>
  </si>
  <si>
    <t xml:space="preserve">Дополнительные средства из федерального бюджета на подготовку ЖКХ к ОЗП </t>
  </si>
  <si>
    <t>Задолженность предприятий ЖКХ за ранее потребленные ТЭР, в том числе:</t>
  </si>
  <si>
    <t xml:space="preserve"> - уголь</t>
  </si>
  <si>
    <t xml:space="preserve"> - жидкое топливо</t>
  </si>
  <si>
    <t xml:space="preserve"> - газ</t>
  </si>
  <si>
    <t xml:space="preserve"> - теплоэнергию</t>
  </si>
  <si>
    <t xml:space="preserve"> - электроэнергию</t>
  </si>
  <si>
    <t>Руководитель организации                                                           ____________________________</t>
  </si>
  <si>
    <t xml:space="preserve">                                                                                                 (Ф.И.О.)</t>
  </si>
  <si>
    <t xml:space="preserve">Должностное лицо ответственное за составление формы         _________________________                                              </t>
  </si>
  <si>
    <t xml:space="preserve">                                                                         (Ф.И.О.)</t>
  </si>
  <si>
    <t>ТАБЛИЦА 3</t>
  </si>
  <si>
    <t>Объем выполняемых работ</t>
  </si>
  <si>
    <t xml:space="preserve">план </t>
  </si>
  <si>
    <t>факт</t>
  </si>
  <si>
    <t>всего</t>
  </si>
  <si>
    <t>в т.ч по кап.ремонту, модерниз, реконстр.</t>
  </si>
  <si>
    <t>Новое строит.</t>
  </si>
  <si>
    <t>Государственный, муниципальный,</t>
  </si>
  <si>
    <t xml:space="preserve">общественный жилфонд и фонд </t>
  </si>
  <si>
    <r>
      <t>тыс. м</t>
    </r>
    <r>
      <rPr>
        <vertAlign val="superscript"/>
        <sz val="12"/>
        <rFont val="Times New Roman"/>
        <family val="1"/>
      </rPr>
      <t>2</t>
    </r>
  </si>
  <si>
    <t>Тепловые сети (в 2х трубном</t>
  </si>
  <si>
    <t xml:space="preserve"> в т.ч. замена ветхих тепловых сетей</t>
  </si>
  <si>
    <t>(в двухтрубном исчислении)</t>
  </si>
  <si>
    <t>Центральные тепловые пункты</t>
  </si>
  <si>
    <t>В т.ч.замена ветхих водопроводных сетей</t>
  </si>
  <si>
    <t>Водозаборы</t>
  </si>
  <si>
    <t>В т.ч.замена ветхих электрических сетей</t>
  </si>
  <si>
    <t>Специальные уборочные машины</t>
  </si>
  <si>
    <r>
      <t>тыс м</t>
    </r>
    <r>
      <rPr>
        <vertAlign val="superscript"/>
        <sz val="12"/>
        <rFont val="Times New Roman"/>
        <family val="1"/>
      </rPr>
      <t>2</t>
    </r>
  </si>
  <si>
    <t>Другие виды работ</t>
  </si>
  <si>
    <t>Должностное лицо ответственное за составление формы</t>
  </si>
  <si>
    <t>подпись</t>
  </si>
  <si>
    <t>Стоимость выполненных работ (тыс.руб.)</t>
  </si>
  <si>
    <t>№ п/п</t>
  </si>
  <si>
    <t>Показатель</t>
  </si>
  <si>
    <t>Жилищный фонд</t>
  </si>
  <si>
    <t>Трансформаторные подстанции</t>
  </si>
  <si>
    <t>Очистные сооружения водопровода</t>
  </si>
  <si>
    <t>Очистные сооружения канализации</t>
  </si>
  <si>
    <t>Водопроводные насосные станции</t>
  </si>
  <si>
    <t>Канализационные насосные станции</t>
  </si>
  <si>
    <t>Тепловые сети</t>
  </si>
  <si>
    <t>Водопроводные сети</t>
  </si>
  <si>
    <t>Канализационные сети</t>
  </si>
  <si>
    <t>Тепловые насосные станции</t>
  </si>
  <si>
    <t xml:space="preserve">Электрические сети </t>
  </si>
  <si>
    <t>Котельные</t>
  </si>
  <si>
    <t>ТАБЛИЦА №4</t>
  </si>
  <si>
    <t>тел.__________</t>
  </si>
  <si>
    <t>Руководитель организации                                                           ________________________</t>
  </si>
  <si>
    <t>(муниципальный район, предприятие)</t>
  </si>
  <si>
    <t>Ремонт дорог</t>
  </si>
  <si>
    <t>Ед. изм</t>
  </si>
  <si>
    <t>тыс.м2</t>
  </si>
  <si>
    <t>%</t>
  </si>
  <si>
    <t>Ед.</t>
  </si>
  <si>
    <t>общее количество основных фондов</t>
  </si>
  <si>
    <t xml:space="preserve"> кол-во</t>
  </si>
  <si>
    <t>из них внесено в Единый гос. реестр</t>
  </si>
  <si>
    <t>Проинвентаризировано</t>
  </si>
  <si>
    <t xml:space="preserve"> - Если основные фонды какого-либо наименования отсутствуют - в таблице делается запись "отсутствуют"</t>
  </si>
  <si>
    <t xml:space="preserve"> - Если инвентаризация не проведена или ее результаты не занесены в Единый государственный реестр в таблице  проставляется "0"</t>
  </si>
  <si>
    <t>Наименование объектов</t>
  </si>
  <si>
    <t xml:space="preserve">Наименование </t>
  </si>
  <si>
    <t>всего по капит. ремонту</t>
  </si>
  <si>
    <t>краевой бюджет</t>
  </si>
  <si>
    <t>Утверждаю</t>
  </si>
  <si>
    <t>** - указываются основные виды материалов</t>
  </si>
  <si>
    <t>* - заполняется при планировании ремонтных работ на жилищном фонде</t>
  </si>
  <si>
    <t>ед. изм.</t>
  </si>
  <si>
    <t>средства МО, предприя тий ЖКХ, насел.</t>
  </si>
  <si>
    <t>местные бюджеты</t>
  </si>
  <si>
    <t>Стоимость выполнения работ, тыс. руб.</t>
  </si>
  <si>
    <t>Капитальный ремонт</t>
  </si>
  <si>
    <t>Текущий         ремонт</t>
  </si>
  <si>
    <t xml:space="preserve">Глава   </t>
  </si>
  <si>
    <t>в т.ч.замена ветхих канализационных сетей</t>
  </si>
  <si>
    <r>
      <t>Площадь дома</t>
    </r>
    <r>
      <rPr>
        <b/>
        <sz val="16"/>
        <rFont val="Times New Roman"/>
        <family val="1"/>
      </rPr>
      <t>*</t>
    </r>
    <r>
      <rPr>
        <b/>
        <sz val="12"/>
        <rFont val="Times New Roman"/>
        <family val="1"/>
      </rPr>
      <t>, м2</t>
    </r>
  </si>
  <si>
    <r>
      <t>Необходимые материалы</t>
    </r>
    <r>
      <rPr>
        <b/>
        <sz val="16"/>
        <rFont val="Times New Roman"/>
        <family val="1"/>
      </rPr>
      <t>**</t>
    </r>
  </si>
  <si>
    <t>средства предприятий ЖКХ, управл. компаний, населен.</t>
  </si>
  <si>
    <t>Ветхие тепловых сетей (в 2х трубном исчислении) по всем видам собственности</t>
  </si>
  <si>
    <t>*</t>
  </si>
  <si>
    <t>отсутствуют</t>
  </si>
  <si>
    <t>ИТОГО</t>
  </si>
  <si>
    <t>Пример заполнения</t>
  </si>
  <si>
    <t>" _____ " __________________2012г.</t>
  </si>
  <si>
    <t>Проведение технической инвентаризации основных фондов жилищно-коммунального хозяйства                                                          на 1 июля 2012 года</t>
  </si>
  <si>
    <t>"___"________________2012 г.</t>
  </si>
  <si>
    <r>
      <t>_________________ /</t>
    </r>
    <r>
      <rPr>
        <u val="single"/>
        <sz val="14"/>
        <rFont val="Times New Roman"/>
        <family val="1"/>
      </rPr>
      <t>С.Н. Воронин</t>
    </r>
    <r>
      <rPr>
        <sz val="14"/>
        <rFont val="Times New Roman"/>
        <family val="1"/>
      </rPr>
      <t xml:space="preserve"> /</t>
    </r>
  </si>
  <si>
    <t>МО ГП "п.Оссора"</t>
  </si>
  <si>
    <t>Котел КЕ 10-14-С россыпью</t>
  </si>
  <si>
    <t>комп</t>
  </si>
  <si>
    <t>шт</t>
  </si>
  <si>
    <t>Итого</t>
  </si>
  <si>
    <t>Котельная  "Южная"</t>
  </si>
  <si>
    <t>п.Оссора</t>
  </si>
  <si>
    <t>Котельная "Госпромхоз"</t>
  </si>
  <si>
    <t>п.м.</t>
  </si>
  <si>
    <t>п.м.      м.куб.</t>
  </si>
  <si>
    <t>ВСЕГО П.ОССОРА</t>
  </si>
  <si>
    <t>с.Карага</t>
  </si>
  <si>
    <t>Котельная с.Карага</t>
  </si>
  <si>
    <t>ДЭС</t>
  </si>
  <si>
    <t>ЛЭП</t>
  </si>
  <si>
    <t>Средний ремонт  ДВС 6 ЧН 25/34</t>
  </si>
  <si>
    <t>ЗИП для ДВС</t>
  </si>
  <si>
    <t>ВСЕГО С.КАРАГА</t>
  </si>
  <si>
    <t>ВСЕГО МУП "ОССОРСКОЕ ЖКХ"</t>
  </si>
  <si>
    <t xml:space="preserve">в том числе: на Тепловую энергию </t>
  </si>
  <si>
    <t xml:space="preserve">в том числе: на Электроэнергию </t>
  </si>
  <si>
    <t xml:space="preserve">в том числе: на Водоснабжение </t>
  </si>
  <si>
    <t>Глава  МКУ Администрации МО СП  "с.Карага"</t>
  </si>
  <si>
    <t>__________________/ В.А. Кудашов/</t>
  </si>
  <si>
    <t>Директор  МУП "Оссорское ЖКХ"</t>
  </si>
  <si>
    <t>А.В. Подкопаев</t>
  </si>
  <si>
    <r>
      <t xml:space="preserve">Финансирование объемов работ по подготовке к ОЗП 2012-2013 годов по </t>
    </r>
    <r>
      <rPr>
        <b/>
        <u val="single"/>
        <sz val="12"/>
        <rFont val="Times New Roman"/>
        <family val="1"/>
      </rPr>
      <t xml:space="preserve">  МУП   "Оссорское  ЖКХ"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</t>
    </r>
  </si>
  <si>
    <r>
      <t xml:space="preserve"> по состоянию на</t>
    </r>
    <r>
      <rPr>
        <b/>
        <u val="single"/>
        <sz val="12"/>
        <rFont val="Times New Roman"/>
        <family val="1"/>
      </rPr>
      <t xml:space="preserve">   01 апреля  </t>
    </r>
    <r>
      <rPr>
        <b/>
        <sz val="12"/>
        <rFont val="Times New Roman"/>
        <family val="1"/>
      </rPr>
      <t>2012г.</t>
    </r>
  </si>
  <si>
    <t>Центральный водовод</t>
  </si>
  <si>
    <t>в т.ч.</t>
  </si>
  <si>
    <t>Очистные сооружения</t>
  </si>
  <si>
    <t>Котельные - всего</t>
  </si>
  <si>
    <t>исчислении - всего</t>
  </si>
  <si>
    <t>(ЦТП)  - всего</t>
  </si>
  <si>
    <t>Водопроводы - всего</t>
  </si>
  <si>
    <t>Канализационные сети - всего</t>
  </si>
  <si>
    <t>Электрические сети  - всего</t>
  </si>
  <si>
    <r>
      <t xml:space="preserve">по подготовке к работе объектов ЖКХ  </t>
    </r>
    <r>
      <rPr>
        <b/>
        <u val="single"/>
        <sz val="11"/>
        <rFont val="Arial"/>
        <family val="2"/>
      </rPr>
      <t>МУП "Оссорское ЖКХ"</t>
    </r>
    <r>
      <rPr>
        <b/>
        <sz val="11"/>
        <rFont val="Arial"/>
        <family val="2"/>
      </rPr>
      <t xml:space="preserve"> в отопительный период 2012-2013г.г. на </t>
    </r>
    <r>
      <rPr>
        <b/>
        <u val="single"/>
        <sz val="11"/>
        <rFont val="Arial"/>
        <family val="2"/>
      </rPr>
      <t xml:space="preserve">   01 апреля   </t>
    </r>
    <r>
      <rPr>
        <b/>
        <sz val="11"/>
        <rFont val="Arial"/>
        <family val="2"/>
      </rPr>
      <t>2012г.</t>
    </r>
  </si>
  <si>
    <t>Профилактический ремонт запорной арматуры и насосной группы. Косметический ремонт.</t>
  </si>
  <si>
    <t>Профилактический осмотр. Гидравлическое испытание трубопроводов.</t>
  </si>
  <si>
    <t>КНС</t>
  </si>
  <si>
    <t>Водозабор (Оссорское месторождение)</t>
  </si>
  <si>
    <t>По тарифам :</t>
  </si>
  <si>
    <t>Всего по котельным</t>
  </si>
  <si>
    <t>Всего теплоснабжение</t>
  </si>
  <si>
    <t xml:space="preserve">                          Утверждаю</t>
  </si>
  <si>
    <t xml:space="preserve">                                                Котельная "Районная"</t>
  </si>
  <si>
    <t>ТП</t>
  </si>
  <si>
    <r>
      <t xml:space="preserve">План мероприятий по подготовки к зиме 2013-2014 годов  по </t>
    </r>
    <r>
      <rPr>
        <u val="single"/>
        <sz val="14"/>
        <rFont val="Times New Roman"/>
        <family val="1"/>
      </rPr>
      <t xml:space="preserve"> МУП "Оссорское ЖКХ"</t>
    </r>
  </si>
  <si>
    <t>Котел КВ 1,74-2 мВт</t>
  </si>
  <si>
    <t>Котел КВ 0,63-0,8 мВт</t>
  </si>
  <si>
    <t>Замена участка теплосетей в ж/б лотках  ТК котельная "Районная" - ЦТП -1 L= 1200 п.м.</t>
  </si>
  <si>
    <t>2400           50</t>
  </si>
  <si>
    <t xml:space="preserve"> L= 12940  п.м</t>
  </si>
  <si>
    <t>труба СТ D-219мм             утеплитель</t>
  </si>
  <si>
    <t xml:space="preserve">труба СТ D-219мм             </t>
  </si>
  <si>
    <t>Замена участка центрального водовода  D- 219 мм L- 1000 п.м.</t>
  </si>
  <si>
    <t xml:space="preserve"> L= 13410  п.м</t>
  </si>
  <si>
    <t>Замена водонапорной ёмкости 1000 м.куб.</t>
  </si>
  <si>
    <t>ёмкость металлическая 1000 м.куб.</t>
  </si>
  <si>
    <t>Всего водоснабжение</t>
  </si>
  <si>
    <t>Сети канализаций</t>
  </si>
  <si>
    <t>Замена уличных сетей канализации D -200 мм  L - 1000 п.м.</t>
  </si>
  <si>
    <t xml:space="preserve">труба КНС D-200мм </t>
  </si>
  <si>
    <t>Всего водоотведение</t>
  </si>
  <si>
    <t>Замена участка теплосетей от ТК 16 до ТК 17 труба Ст D-76 мм L-146 п.м.</t>
  </si>
  <si>
    <t xml:space="preserve">труба ст. D.76 мм   </t>
  </si>
  <si>
    <t xml:space="preserve">труба ст. D.89 мм   </t>
  </si>
  <si>
    <t>Замена участка теплосетей от ТК 10 до ТК 37 труба Ст D-89 мм L-43 п.м.</t>
  </si>
  <si>
    <t xml:space="preserve">п.м.          </t>
  </si>
  <si>
    <t xml:space="preserve">п.м.         </t>
  </si>
  <si>
    <t>Замена уличной водопроводной сети протяженностью 189 п.м. D - 76 мм</t>
  </si>
  <si>
    <t>провод типа СИП</t>
  </si>
  <si>
    <t xml:space="preserve"> п.м.</t>
  </si>
  <si>
    <t>Реконструкция участка линий электропередач протяженностью 400 п.м.</t>
  </si>
  <si>
    <t xml:space="preserve">в том числе: на Водоотведение </t>
  </si>
  <si>
    <t xml:space="preserve">Капитальный ремонт  котла КЕ 10-14-С № 3  с пуско-наладочными работами </t>
  </si>
  <si>
    <t xml:space="preserve">Капитальный ремонт водогрейного котла КВ 1,74-2 мВт   </t>
  </si>
  <si>
    <t xml:space="preserve">Капитальный ремонт  водогрейного котла КВ 0,63-0,8 мВт   </t>
  </si>
  <si>
    <r>
      <t xml:space="preserve">"12"   сентября   </t>
    </r>
    <r>
      <rPr>
        <sz val="14"/>
        <rFont val="Times New Roman"/>
        <family val="1"/>
      </rPr>
      <t>2012 г.</t>
    </r>
  </si>
  <si>
    <t>"12"   сентября   2012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</si>
</sst>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9"/>
      <color indexed="9"/>
      <name val="Arial Cyr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1" fontId="11" fillId="0" borderId="18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1" fontId="11" fillId="0" borderId="26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35" xfId="0" applyFont="1" applyBorder="1" applyAlignment="1">
      <alignment/>
    </xf>
    <xf numFmtId="2" fontId="11" fillId="0" borderId="31" xfId="0" applyNumberFormat="1" applyFont="1" applyBorder="1" applyAlignment="1">
      <alignment horizontal="center"/>
    </xf>
    <xf numFmtId="0" fontId="10" fillId="0" borderId="36" xfId="0" applyFont="1" applyBorder="1" applyAlignment="1">
      <alignment/>
    </xf>
    <xf numFmtId="0" fontId="11" fillId="0" borderId="29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0" fillId="0" borderId="45" xfId="0" applyFont="1" applyBorder="1" applyAlignment="1">
      <alignment/>
    </xf>
    <xf numFmtId="0" fontId="11" fillId="0" borderId="33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/>
    </xf>
    <xf numFmtId="2" fontId="11" fillId="0" borderId="40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0" fillId="0" borderId="49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2" fontId="11" fillId="0" borderId="29" xfId="0" applyNumberFormat="1" applyFont="1" applyBorder="1" applyAlignment="1">
      <alignment horizontal="center"/>
    </xf>
    <xf numFmtId="0" fontId="10" fillId="0" borderId="49" xfId="0" applyFont="1" applyBorder="1" applyAlignment="1">
      <alignment/>
    </xf>
    <xf numFmtId="2" fontId="11" fillId="0" borderId="50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0" fontId="10" fillId="0" borderId="36" xfId="0" applyFont="1" applyBorder="1" applyAlignment="1">
      <alignment wrapText="1"/>
    </xf>
    <xf numFmtId="0" fontId="11" fillId="0" borderId="3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1" fontId="0" fillId="0" borderId="25" xfId="0" applyNumberFormat="1" applyFont="1" applyBorder="1" applyAlignment="1">
      <alignment horizontal="right"/>
    </xf>
    <xf numFmtId="1" fontId="0" fillId="0" borderId="26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right"/>
    </xf>
    <xf numFmtId="1" fontId="0" fillId="0" borderId="27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0" fillId="0" borderId="52" xfId="0" applyFont="1" applyBorder="1" applyAlignment="1">
      <alignment/>
    </xf>
    <xf numFmtId="0" fontId="11" fillId="0" borderId="53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65" fontId="11" fillId="0" borderId="38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165" fontId="11" fillId="0" borderId="17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165" fontId="11" fillId="0" borderId="34" xfId="0" applyNumberFormat="1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/>
    </xf>
    <xf numFmtId="165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49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3" fillId="0" borderId="45" xfId="0" applyFont="1" applyBorder="1" applyAlignment="1">
      <alignment horizontal="left" wrapText="1"/>
    </xf>
    <xf numFmtId="0" fontId="10" fillId="0" borderId="47" xfId="0" applyFont="1" applyBorder="1" applyAlignment="1">
      <alignment wrapText="1"/>
    </xf>
    <xf numFmtId="164" fontId="11" fillId="0" borderId="26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38" xfId="0" applyFont="1" applyBorder="1" applyAlignment="1">
      <alignment horizontal="center"/>
    </xf>
    <xf numFmtId="0" fontId="8" fillId="0" borderId="45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4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47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52" applyFont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4" fillId="0" borderId="0" xfId="52" applyFont="1" applyBorder="1">
      <alignment/>
      <protection/>
    </xf>
    <xf numFmtId="0" fontId="2" fillId="0" borderId="29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37" xfId="52" applyFont="1" applyBorder="1">
      <alignment/>
      <protection/>
    </xf>
    <xf numFmtId="0" fontId="2" fillId="0" borderId="33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34" xfId="52" applyFont="1" applyBorder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18" xfId="52" applyFont="1" applyBorder="1">
      <alignment/>
      <protection/>
    </xf>
    <xf numFmtId="0" fontId="2" fillId="0" borderId="17" xfId="52" applyFont="1" applyBorder="1" applyAlignment="1">
      <alignment horizontal="left" vertical="center" wrapText="1"/>
      <protection/>
    </xf>
    <xf numFmtId="0" fontId="2" fillId="0" borderId="17" xfId="52" applyFont="1" applyBorder="1" applyAlignment="1">
      <alignment horizontal="left"/>
      <protection/>
    </xf>
    <xf numFmtId="0" fontId="2" fillId="0" borderId="33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2" fillId="0" borderId="0" xfId="52" applyFont="1" applyBorder="1" applyAlignment="1">
      <alignment horizontal="left" wrapText="1"/>
      <protection/>
    </xf>
    <xf numFmtId="0" fontId="4" fillId="0" borderId="56" xfId="52" applyFont="1" applyBorder="1">
      <alignment/>
      <protection/>
    </xf>
    <xf numFmtId="0" fontId="16" fillId="0" borderId="0" xfId="52" applyFont="1">
      <alignment/>
      <protection/>
    </xf>
    <xf numFmtId="0" fontId="2" fillId="0" borderId="52" xfId="52" applyFont="1" applyBorder="1" applyAlignment="1">
      <alignment horizontal="center" vertical="center"/>
      <protection/>
    </xf>
    <xf numFmtId="0" fontId="2" fillId="0" borderId="53" xfId="52" applyFont="1" applyBorder="1" applyAlignment="1">
      <alignment horizontal="center" vertical="center"/>
      <protection/>
    </xf>
    <xf numFmtId="0" fontId="2" fillId="0" borderId="55" xfId="52" applyFont="1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52" applyFont="1" applyAlignment="1">
      <alignment/>
      <protection/>
    </xf>
    <xf numFmtId="0" fontId="0" fillId="0" borderId="0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17" fillId="0" borderId="17" xfId="52" applyFont="1" applyBorder="1">
      <alignment/>
      <protection/>
    </xf>
    <xf numFmtId="0" fontId="17" fillId="0" borderId="17" xfId="52" applyFont="1" applyFill="1" applyBorder="1">
      <alignment/>
      <protection/>
    </xf>
    <xf numFmtId="2" fontId="17" fillId="0" borderId="17" xfId="52" applyNumberFormat="1" applyFont="1" applyBorder="1">
      <alignment/>
      <protection/>
    </xf>
    <xf numFmtId="2" fontId="17" fillId="0" borderId="17" xfId="52" applyNumberFormat="1" applyFont="1" applyFill="1" applyBorder="1">
      <alignment/>
      <protection/>
    </xf>
    <xf numFmtId="0" fontId="2" fillId="0" borderId="17" xfId="52" applyFont="1" applyBorder="1" applyAlignment="1">
      <alignment wrapText="1"/>
      <protection/>
    </xf>
    <xf numFmtId="0" fontId="2" fillId="0" borderId="17" xfId="52" applyFont="1" applyBorder="1" applyAlignment="1">
      <alignment horizontal="center"/>
      <protection/>
    </xf>
    <xf numFmtId="0" fontId="2" fillId="0" borderId="17" xfId="52" applyFont="1" applyFill="1" applyBorder="1">
      <alignment/>
      <protection/>
    </xf>
    <xf numFmtId="0" fontId="2" fillId="0" borderId="20" xfId="52" applyFont="1" applyBorder="1" applyAlignment="1">
      <alignment horizontal="center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20" xfId="52" applyFont="1" applyBorder="1">
      <alignment/>
      <protection/>
    </xf>
    <xf numFmtId="0" fontId="17" fillId="0" borderId="20" xfId="52" applyFont="1" applyBorder="1">
      <alignment/>
      <protection/>
    </xf>
    <xf numFmtId="0" fontId="2" fillId="0" borderId="47" xfId="0" applyFont="1" applyBorder="1" applyAlignment="1">
      <alignment/>
    </xf>
    <xf numFmtId="0" fontId="2" fillId="0" borderId="25" xfId="0" applyFont="1" applyBorder="1" applyAlignment="1">
      <alignment/>
    </xf>
    <xf numFmtId="2" fontId="11" fillId="0" borderId="57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 vertical="justify"/>
    </xf>
    <xf numFmtId="165" fontId="2" fillId="0" borderId="17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2" fillId="0" borderId="41" xfId="52" applyFont="1" applyBorder="1" applyAlignment="1">
      <alignment horizontal="center" vertical="center"/>
      <protection/>
    </xf>
    <xf numFmtId="0" fontId="2" fillId="0" borderId="41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right"/>
      <protection/>
    </xf>
    <xf numFmtId="0" fontId="11" fillId="0" borderId="3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49" xfId="0" applyFont="1" applyBorder="1" applyAlignment="1">
      <alignment/>
    </xf>
    <xf numFmtId="0" fontId="8" fillId="0" borderId="36" xfId="0" applyFont="1" applyBorder="1" applyAlignment="1">
      <alignment vertical="top" wrapTex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20" fillId="0" borderId="17" xfId="52" applyNumberFormat="1" applyFont="1" applyBorder="1">
      <alignment/>
      <protection/>
    </xf>
    <xf numFmtId="2" fontId="20" fillId="0" borderId="17" xfId="52" applyNumberFormat="1" applyFont="1" applyFill="1" applyBorder="1">
      <alignment/>
      <protection/>
    </xf>
    <xf numFmtId="2" fontId="20" fillId="0" borderId="20" xfId="52" applyNumberFormat="1" applyFont="1" applyBorder="1">
      <alignment/>
      <protection/>
    </xf>
    <xf numFmtId="0" fontId="20" fillId="0" borderId="17" xfId="52" applyFont="1" applyBorder="1">
      <alignment/>
      <protection/>
    </xf>
    <xf numFmtId="0" fontId="20" fillId="0" borderId="17" xfId="52" applyFont="1" applyFill="1" applyBorder="1">
      <alignment/>
      <protection/>
    </xf>
    <xf numFmtId="0" fontId="20" fillId="0" borderId="20" xfId="52" applyFont="1" applyBorder="1">
      <alignment/>
      <protection/>
    </xf>
    <xf numFmtId="0" fontId="2" fillId="0" borderId="25" xfId="52" applyFont="1" applyBorder="1">
      <alignment/>
      <protection/>
    </xf>
    <xf numFmtId="0" fontId="2" fillId="0" borderId="27" xfId="52" applyFont="1" applyBorder="1">
      <alignment/>
      <protection/>
    </xf>
    <xf numFmtId="0" fontId="15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26" xfId="0" applyFont="1" applyBorder="1" applyAlignment="1">
      <alignment/>
    </xf>
    <xf numFmtId="0" fontId="20" fillId="0" borderId="17" xfId="52" applyFont="1" applyBorder="1" applyAlignment="1">
      <alignment horizontal="center"/>
      <protection/>
    </xf>
    <xf numFmtId="0" fontId="17" fillId="0" borderId="17" xfId="52" applyFont="1" applyBorder="1" applyAlignment="1">
      <alignment horizontal="center"/>
      <protection/>
    </xf>
    <xf numFmtId="0" fontId="2" fillId="0" borderId="25" xfId="52" applyFont="1" applyBorder="1" applyAlignment="1">
      <alignment horizontal="center"/>
      <protection/>
    </xf>
    <xf numFmtId="0" fontId="2" fillId="0" borderId="17" xfId="0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165" fontId="15" fillId="0" borderId="33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/>
    </xf>
    <xf numFmtId="165" fontId="15" fillId="0" borderId="33" xfId="0" applyNumberFormat="1" applyFont="1" applyFill="1" applyBorder="1" applyAlignment="1">
      <alignment horizontal="center" vertical="center"/>
    </xf>
    <xf numFmtId="165" fontId="15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22" fillId="0" borderId="0" xfId="0" applyFont="1" applyAlignment="1">
      <alignment vertical="top"/>
    </xf>
    <xf numFmtId="0" fontId="2" fillId="0" borderId="33" xfId="0" applyFont="1" applyFill="1" applyBorder="1" applyAlignment="1">
      <alignment horizontal="center" vertical="center" wrapText="1"/>
    </xf>
    <xf numFmtId="166" fontId="2" fillId="0" borderId="29" xfId="52" applyNumberFormat="1" applyFont="1" applyBorder="1">
      <alignment/>
      <protection/>
    </xf>
    <xf numFmtId="166" fontId="2" fillId="0" borderId="38" xfId="52" applyNumberFormat="1" applyFont="1" applyBorder="1">
      <alignment/>
      <protection/>
    </xf>
    <xf numFmtId="166" fontId="2" fillId="0" borderId="29" xfId="52" applyNumberFormat="1" applyFont="1" applyBorder="1" applyAlignment="1">
      <alignment horizontal="left"/>
      <protection/>
    </xf>
    <xf numFmtId="166" fontId="2" fillId="0" borderId="41" xfId="52" applyNumberFormat="1" applyFont="1" applyBorder="1" applyAlignment="1">
      <alignment horizontal="left"/>
      <protection/>
    </xf>
    <xf numFmtId="166" fontId="2" fillId="0" borderId="0" xfId="52" applyNumberFormat="1" applyFont="1" applyBorder="1" applyAlignment="1">
      <alignment horizontal="left"/>
      <protection/>
    </xf>
    <xf numFmtId="166" fontId="2" fillId="0" borderId="34" xfId="52" applyNumberFormat="1" applyFont="1" applyBorder="1" applyAlignment="1">
      <alignment horizontal="center"/>
      <protection/>
    </xf>
    <xf numFmtId="166" fontId="2" fillId="0" borderId="34" xfId="52" applyNumberFormat="1" applyFont="1" applyBorder="1" applyAlignment="1">
      <alignment horizontal="center" vertical="center"/>
      <protection/>
    </xf>
    <xf numFmtId="166" fontId="2" fillId="0" borderId="37" xfId="52" applyNumberFormat="1" applyFont="1" applyBorder="1" applyAlignment="1">
      <alignment horizontal="center" vertical="center"/>
      <protection/>
    </xf>
    <xf numFmtId="166" fontId="2" fillId="0" borderId="18" xfId="52" applyNumberFormat="1" applyFont="1" applyBorder="1" applyAlignment="1">
      <alignment horizontal="center" vertical="center"/>
      <protection/>
    </xf>
    <xf numFmtId="166" fontId="2" fillId="0" borderId="17" xfId="52" applyNumberFormat="1" applyFont="1" applyBorder="1" applyAlignment="1">
      <alignment horizontal="center" vertical="center"/>
      <protection/>
    </xf>
    <xf numFmtId="166" fontId="2" fillId="0" borderId="58" xfId="52" applyNumberFormat="1" applyFont="1" applyBorder="1" applyAlignment="1">
      <alignment horizontal="center"/>
      <protection/>
    </xf>
    <xf numFmtId="166" fontId="2" fillId="0" borderId="33" xfId="52" applyNumberFormat="1" applyFont="1" applyBorder="1" applyAlignment="1">
      <alignment horizontal="center"/>
      <protection/>
    </xf>
    <xf numFmtId="167" fontId="2" fillId="0" borderId="34" xfId="52" applyNumberFormat="1" applyFont="1" applyBorder="1" applyAlignment="1">
      <alignment horizontal="center" vertical="center"/>
      <protection/>
    </xf>
    <xf numFmtId="166" fontId="2" fillId="0" borderId="17" xfId="52" applyNumberFormat="1" applyFont="1" applyBorder="1" applyAlignment="1">
      <alignment horizontal="center"/>
      <protection/>
    </xf>
    <xf numFmtId="166" fontId="2" fillId="0" borderId="18" xfId="52" applyNumberFormat="1" applyFont="1" applyBorder="1" applyAlignment="1">
      <alignment horizontal="center"/>
      <protection/>
    </xf>
    <xf numFmtId="167" fontId="2" fillId="0" borderId="18" xfId="52" applyNumberFormat="1" applyFont="1" applyBorder="1" applyAlignment="1">
      <alignment horizontal="center" vertical="center"/>
      <protection/>
    </xf>
    <xf numFmtId="166" fontId="2" fillId="0" borderId="37" xfId="52" applyNumberFormat="1" applyFont="1" applyBorder="1" applyAlignment="1">
      <alignment horizontal="center"/>
      <protection/>
    </xf>
    <xf numFmtId="0" fontId="15" fillId="0" borderId="17" xfId="52" applyFont="1" applyBorder="1" applyAlignment="1">
      <alignment horizontal="left" vertical="center" wrapText="1"/>
      <protection/>
    </xf>
    <xf numFmtId="0" fontId="15" fillId="0" borderId="17" xfId="52" applyFont="1" applyBorder="1">
      <alignment/>
      <protection/>
    </xf>
    <xf numFmtId="166" fontId="15" fillId="0" borderId="17" xfId="52" applyNumberFormat="1" applyFont="1" applyBorder="1" applyAlignment="1">
      <alignment horizontal="center" vertical="center"/>
      <protection/>
    </xf>
    <xf numFmtId="166" fontId="15" fillId="0" borderId="17" xfId="52" applyNumberFormat="1" applyFont="1" applyBorder="1" applyAlignment="1">
      <alignment horizontal="center"/>
      <protection/>
    </xf>
    <xf numFmtId="0" fontId="15" fillId="0" borderId="34" xfId="52" applyFont="1" applyBorder="1">
      <alignment/>
      <protection/>
    </xf>
    <xf numFmtId="3" fontId="15" fillId="0" borderId="34" xfId="52" applyNumberFormat="1" applyFont="1" applyBorder="1" applyAlignment="1">
      <alignment horizontal="center" vertical="center"/>
      <protection/>
    </xf>
    <xf numFmtId="166" fontId="15" fillId="0" borderId="34" xfId="52" applyNumberFormat="1" applyFont="1" applyBorder="1" applyAlignment="1">
      <alignment horizontal="center" vertical="center"/>
      <protection/>
    </xf>
    <xf numFmtId="166" fontId="15" fillId="0" borderId="33" xfId="52" applyNumberFormat="1" applyFont="1" applyBorder="1" applyAlignment="1">
      <alignment horizontal="center"/>
      <protection/>
    </xf>
    <xf numFmtId="166" fontId="15" fillId="0" borderId="34" xfId="52" applyNumberFormat="1" applyFont="1" applyBorder="1" applyAlignment="1">
      <alignment horizontal="center"/>
      <protection/>
    </xf>
    <xf numFmtId="166" fontId="15" fillId="0" borderId="34" xfId="52" applyNumberFormat="1" applyFont="1" applyBorder="1" applyAlignment="1">
      <alignment horizontal="left"/>
      <protection/>
    </xf>
    <xf numFmtId="0" fontId="15" fillId="0" borderId="29" xfId="52" applyFont="1" applyBorder="1">
      <alignment/>
      <protection/>
    </xf>
    <xf numFmtId="0" fontId="15" fillId="0" borderId="37" xfId="52" applyFont="1" applyBorder="1">
      <alignment/>
      <protection/>
    </xf>
    <xf numFmtId="166" fontId="15" fillId="0" borderId="37" xfId="52" applyNumberFormat="1" applyFont="1" applyBorder="1" applyAlignment="1">
      <alignment horizontal="center" vertical="center"/>
      <protection/>
    </xf>
    <xf numFmtId="166" fontId="15" fillId="0" borderId="29" xfId="52" applyNumberFormat="1" applyFont="1" applyBorder="1" applyAlignment="1">
      <alignment horizontal="left"/>
      <protection/>
    </xf>
    <xf numFmtId="166" fontId="15" fillId="0" borderId="37" xfId="52" applyNumberFormat="1" applyFont="1" applyBorder="1" applyAlignment="1">
      <alignment horizontal="center"/>
      <protection/>
    </xf>
    <xf numFmtId="166" fontId="15" fillId="0" borderId="37" xfId="52" applyNumberFormat="1" applyFont="1" applyBorder="1" applyAlignment="1">
      <alignment horizontal="left"/>
      <protection/>
    </xf>
    <xf numFmtId="0" fontId="15" fillId="0" borderId="33" xfId="52" applyFont="1" applyBorder="1">
      <alignment/>
      <protection/>
    </xf>
    <xf numFmtId="167" fontId="15" fillId="0" borderId="34" xfId="52" applyNumberFormat="1" applyFont="1" applyBorder="1" applyAlignment="1">
      <alignment horizontal="center" vertical="center"/>
      <protection/>
    </xf>
    <xf numFmtId="0" fontId="15" fillId="0" borderId="18" xfId="52" applyFont="1" applyBorder="1">
      <alignment/>
      <protection/>
    </xf>
    <xf numFmtId="0" fontId="15" fillId="0" borderId="33" xfId="52" applyFont="1" applyBorder="1" applyAlignment="1">
      <alignment horizontal="left" vertical="center" wrapText="1"/>
      <protection/>
    </xf>
    <xf numFmtId="166" fontId="15" fillId="0" borderId="29" xfId="52" applyNumberFormat="1" applyFont="1" applyBorder="1" applyAlignment="1">
      <alignment horizontal="center"/>
      <protection/>
    </xf>
    <xf numFmtId="166" fontId="2" fillId="0" borderId="41" xfId="52" applyNumberFormat="1" applyFont="1" applyBorder="1" applyAlignment="1">
      <alignment horizontal="center"/>
      <protection/>
    </xf>
    <xf numFmtId="164" fontId="11" fillId="0" borderId="25" xfId="0" applyNumberFormat="1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 horizontal="center"/>
    </xf>
    <xf numFmtId="1" fontId="11" fillId="0" borderId="47" xfId="0" applyNumberFormat="1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1" fillId="0" borderId="34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4" fontId="15" fillId="0" borderId="34" xfId="52" applyNumberFormat="1" applyFont="1" applyBorder="1" applyAlignment="1">
      <alignment horizontal="center" vertical="center"/>
      <protection/>
    </xf>
    <xf numFmtId="167" fontId="15" fillId="0" borderId="34" xfId="52" applyNumberFormat="1" applyFont="1" applyBorder="1" applyAlignment="1">
      <alignment horizontal="center"/>
      <protection/>
    </xf>
    <xf numFmtId="166" fontId="4" fillId="0" borderId="0" xfId="52" applyNumberFormat="1" applyFont="1" applyBorder="1">
      <alignment/>
      <protection/>
    </xf>
    <xf numFmtId="165" fontId="15" fillId="0" borderId="4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 vertical="center" wrapText="1"/>
    </xf>
    <xf numFmtId="165" fontId="25" fillId="0" borderId="33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/>
    </xf>
    <xf numFmtId="3" fontId="15" fillId="0" borderId="33" xfId="52" applyNumberFormat="1" applyFont="1" applyBorder="1" applyAlignment="1">
      <alignment horizontal="center"/>
      <protection/>
    </xf>
    <xf numFmtId="3" fontId="2" fillId="0" borderId="17" xfId="52" applyNumberFormat="1" applyFont="1" applyBorder="1" applyAlignment="1">
      <alignment horizontal="center" vertical="center"/>
      <protection/>
    </xf>
    <xf numFmtId="3" fontId="2" fillId="0" borderId="17" xfId="52" applyNumberFormat="1" applyFont="1" applyBorder="1" applyAlignment="1">
      <alignment horizontal="center"/>
      <protection/>
    </xf>
    <xf numFmtId="0" fontId="25" fillId="0" borderId="17" xfId="52" applyFont="1" applyBorder="1" applyAlignment="1">
      <alignment horizontal="left" vertical="center" wrapText="1"/>
      <protection/>
    </xf>
    <xf numFmtId="0" fontId="18" fillId="0" borderId="17" xfId="52" applyFont="1" applyBorder="1">
      <alignment/>
      <protection/>
    </xf>
    <xf numFmtId="166" fontId="18" fillId="0" borderId="17" xfId="52" applyNumberFormat="1" applyFont="1" applyBorder="1" applyAlignment="1">
      <alignment horizontal="center" vertical="center"/>
      <protection/>
    </xf>
    <xf numFmtId="166" fontId="18" fillId="0" borderId="17" xfId="52" applyNumberFormat="1" applyFont="1" applyBorder="1" applyAlignment="1">
      <alignment horizontal="center"/>
      <protection/>
    </xf>
    <xf numFmtId="166" fontId="25" fillId="0" borderId="17" xfId="52" applyNumberFormat="1" applyFont="1" applyBorder="1" applyAlignment="1">
      <alignment horizontal="center"/>
      <protection/>
    </xf>
    <xf numFmtId="0" fontId="15" fillId="0" borderId="17" xfId="0" applyFont="1" applyFill="1" applyBorder="1" applyAlignment="1">
      <alignment horizontal="center" vertical="center" wrapText="1"/>
    </xf>
    <xf numFmtId="165" fontId="15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33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165" fontId="25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0" fontId="0" fillId="0" borderId="0" xfId="52" applyFont="1" applyBorder="1" applyAlignment="1">
      <alignment horizontal="left" wrapText="1"/>
      <protection/>
    </xf>
    <xf numFmtId="0" fontId="0" fillId="0" borderId="0" xfId="52" applyFont="1" applyAlignment="1">
      <alignment horizont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0" xfId="52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right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44" xfId="52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center"/>
      <protection/>
    </xf>
    <xf numFmtId="0" fontId="15" fillId="0" borderId="0" xfId="52" applyFont="1" applyAlignment="1">
      <alignment horizontal="center" wrapText="1"/>
      <protection/>
    </xf>
    <xf numFmtId="0" fontId="2" fillId="0" borderId="36" xfId="52" applyFont="1" applyBorder="1" applyAlignment="1">
      <alignment horizontal="center" vertical="center"/>
      <protection/>
    </xf>
    <xf numFmtId="0" fontId="2" fillId="0" borderId="45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41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28" xfId="52" applyFont="1" applyBorder="1" applyAlignment="1">
      <alignment horizontal="center" vertical="center" wrapText="1"/>
      <protection/>
    </xf>
    <xf numFmtId="0" fontId="2" fillId="0" borderId="59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/>
    </xf>
    <xf numFmtId="165" fontId="25" fillId="0" borderId="22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 wrapText="1"/>
    </xf>
    <xf numFmtId="165" fontId="15" fillId="0" borderId="19" xfId="0" applyNumberFormat="1" applyFont="1" applyFill="1" applyBorder="1" applyAlignment="1">
      <alignment horizontal="center" vertical="center" wrapText="1"/>
    </xf>
    <xf numFmtId="165" fontId="15" fillId="0" borderId="22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2 к запрос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72"/>
  <sheetViews>
    <sheetView tabSelected="1" zoomScale="80" zoomScaleNormal="80" zoomScalePageLayoutView="0" workbookViewId="0" topLeftCell="A4">
      <selection activeCell="O25" sqref="O25"/>
    </sheetView>
  </sheetViews>
  <sheetFormatPr defaultColWidth="9.00390625" defaultRowHeight="12.75"/>
  <cols>
    <col min="1" max="1" width="17.25390625" style="1" customWidth="1"/>
    <col min="2" max="2" width="10.375" style="1" hidden="1" customWidth="1"/>
    <col min="3" max="3" width="50.75390625" style="1" customWidth="1"/>
    <col min="4" max="4" width="19.125" style="1" customWidth="1"/>
    <col min="5" max="5" width="6.875" style="1" customWidth="1"/>
    <col min="6" max="6" width="7.875" style="1" customWidth="1"/>
    <col min="7" max="7" width="10.75390625" style="1" customWidth="1"/>
    <col min="8" max="8" width="9.25390625" style="1" customWidth="1"/>
    <col min="9" max="9" width="11.00390625" style="1" customWidth="1"/>
    <col min="10" max="10" width="13.75390625" style="1" customWidth="1"/>
    <col min="11" max="11" width="12.00390625" style="1" customWidth="1"/>
    <col min="12" max="16384" width="9.125" style="1" customWidth="1"/>
  </cols>
  <sheetData>
    <row r="5" ht="15.75" hidden="1"/>
    <row r="6" ht="15.75" hidden="1"/>
    <row r="7" spans="1:10" ht="18.75" hidden="1">
      <c r="A7" s="352" t="s">
        <v>222</v>
      </c>
      <c r="B7" s="353"/>
      <c r="C7" s="353"/>
      <c r="G7" s="346" t="s">
        <v>154</v>
      </c>
      <c r="H7" s="346"/>
      <c r="I7" s="346"/>
      <c r="J7" s="346"/>
    </row>
    <row r="8" spans="1:10" ht="18.75" hidden="1">
      <c r="A8" s="214" t="s">
        <v>199</v>
      </c>
      <c r="G8" s="214" t="s">
        <v>163</v>
      </c>
      <c r="H8" s="344" t="s">
        <v>177</v>
      </c>
      <c r="I8" s="345"/>
      <c r="J8" s="344"/>
    </row>
    <row r="9" spans="1:10" ht="23.25" customHeight="1" hidden="1">
      <c r="A9" s="214" t="s">
        <v>200</v>
      </c>
      <c r="G9" s="214" t="s">
        <v>176</v>
      </c>
      <c r="H9" s="214"/>
      <c r="I9" s="214"/>
      <c r="J9" s="214"/>
    </row>
    <row r="10" spans="1:10" ht="25.5" customHeight="1" hidden="1">
      <c r="A10" s="1" t="s">
        <v>256</v>
      </c>
      <c r="G10" s="214" t="s">
        <v>257</v>
      </c>
      <c r="H10" s="214"/>
      <c r="I10" s="214"/>
      <c r="J10" s="214"/>
    </row>
    <row r="11" spans="7:10" ht="25.5" customHeight="1" hidden="1">
      <c r="G11" s="214"/>
      <c r="H11" s="214"/>
      <c r="I11" s="214"/>
      <c r="J11" s="214"/>
    </row>
    <row r="13" spans="1:11" ht="18.75">
      <c r="A13" s="346" t="s">
        <v>225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</row>
    <row r="14" spans="1:11" ht="17.25" customHeight="1">
      <c r="A14" s="214"/>
      <c r="B14" s="214"/>
      <c r="C14" s="214"/>
      <c r="D14" s="215"/>
      <c r="E14" s="215"/>
      <c r="F14" s="264"/>
      <c r="G14" s="215"/>
      <c r="H14" s="214"/>
      <c r="I14" s="214"/>
      <c r="J14" s="214"/>
      <c r="K14" s="214"/>
    </row>
    <row r="15" spans="1:11" ht="15.75" hidden="1">
      <c r="A15" s="205"/>
      <c r="B15" s="206"/>
      <c r="C15" s="206"/>
      <c r="D15" s="206"/>
      <c r="E15" s="207"/>
      <c r="F15" s="208"/>
      <c r="G15" s="206"/>
      <c r="H15" s="206"/>
      <c r="I15" s="206"/>
      <c r="J15" s="206"/>
      <c r="K15" s="206"/>
    </row>
    <row r="16" spans="1:11" ht="15.75" hidden="1">
      <c r="A16" s="205"/>
      <c r="B16" s="206"/>
      <c r="C16" s="206"/>
      <c r="D16" s="206"/>
      <c r="E16" s="207"/>
      <c r="F16" s="208"/>
      <c r="G16" s="206"/>
      <c r="H16" s="206"/>
      <c r="I16" s="206"/>
      <c r="J16" s="206"/>
      <c r="K16" s="206"/>
    </row>
    <row r="17" spans="1:11" ht="15.75" hidden="1">
      <c r="A17" s="205"/>
      <c r="B17" s="206"/>
      <c r="C17" s="206"/>
      <c r="D17" s="206"/>
      <c r="E17" s="207"/>
      <c r="F17" s="208"/>
      <c r="G17" s="206"/>
      <c r="H17" s="206"/>
      <c r="I17" s="206"/>
      <c r="J17" s="206"/>
      <c r="K17" s="206"/>
    </row>
    <row r="18" spans="1:11" ht="17.25" customHeight="1">
      <c r="A18" s="205"/>
      <c r="B18" s="206"/>
      <c r="C18" s="206"/>
      <c r="D18" s="206"/>
      <c r="E18" s="207"/>
      <c r="F18" s="208"/>
      <c r="G18" s="206"/>
      <c r="H18" s="206"/>
      <c r="I18" s="206"/>
      <c r="J18" s="206"/>
      <c r="K18" s="206"/>
    </row>
    <row r="19" spans="1:11" ht="16.5" customHeight="1">
      <c r="A19" s="347" t="s">
        <v>150</v>
      </c>
      <c r="B19" s="347" t="s">
        <v>165</v>
      </c>
      <c r="C19" s="347" t="s">
        <v>0</v>
      </c>
      <c r="D19" s="347" t="s">
        <v>166</v>
      </c>
      <c r="E19" s="347"/>
      <c r="F19" s="347"/>
      <c r="G19" s="405" t="s">
        <v>160</v>
      </c>
      <c r="H19" s="406"/>
      <c r="I19" s="406"/>
      <c r="J19" s="406"/>
      <c r="K19" s="407"/>
    </row>
    <row r="20" spans="1:11" ht="32.25" customHeight="1">
      <c r="A20" s="347"/>
      <c r="B20" s="347"/>
      <c r="C20" s="347"/>
      <c r="D20" s="347"/>
      <c r="E20" s="347"/>
      <c r="F20" s="347"/>
      <c r="G20" s="402" t="s">
        <v>161</v>
      </c>
      <c r="H20" s="403"/>
      <c r="I20" s="403"/>
      <c r="J20" s="404"/>
      <c r="K20" s="241" t="s">
        <v>162</v>
      </c>
    </row>
    <row r="21" spans="1:11" ht="13.5" customHeight="1">
      <c r="A21" s="347"/>
      <c r="B21" s="347"/>
      <c r="C21" s="347"/>
      <c r="D21" s="347" t="s">
        <v>151</v>
      </c>
      <c r="E21" s="347" t="s">
        <v>157</v>
      </c>
      <c r="F21" s="347" t="s">
        <v>2</v>
      </c>
      <c r="G21" s="348" t="s">
        <v>152</v>
      </c>
      <c r="H21" s="348" t="s">
        <v>153</v>
      </c>
      <c r="I21" s="348" t="s">
        <v>159</v>
      </c>
      <c r="J21" s="348" t="s">
        <v>167</v>
      </c>
      <c r="K21" s="348" t="s">
        <v>158</v>
      </c>
    </row>
    <row r="22" spans="1:11" ht="12.75" customHeight="1">
      <c r="A22" s="347"/>
      <c r="B22" s="347"/>
      <c r="C22" s="347"/>
      <c r="D22" s="347"/>
      <c r="E22" s="347"/>
      <c r="F22" s="347"/>
      <c r="G22" s="348"/>
      <c r="H22" s="348"/>
      <c r="I22" s="355"/>
      <c r="J22" s="355"/>
      <c r="K22" s="355"/>
    </row>
    <row r="23" spans="1:11" ht="76.5" customHeight="1">
      <c r="A23" s="347"/>
      <c r="B23" s="347"/>
      <c r="C23" s="347"/>
      <c r="D23" s="347"/>
      <c r="E23" s="347"/>
      <c r="F23" s="347"/>
      <c r="G23" s="348"/>
      <c r="H23" s="348"/>
      <c r="I23" s="355"/>
      <c r="J23" s="355"/>
      <c r="K23" s="355"/>
    </row>
    <row r="24" spans="1:11" ht="21.75" customHeight="1">
      <c r="A24" s="399" t="s">
        <v>183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1"/>
    </row>
    <row r="25" spans="1:11" ht="47.25">
      <c r="A25" s="336" t="s">
        <v>223</v>
      </c>
      <c r="B25" s="210"/>
      <c r="C25" s="211" t="s">
        <v>253</v>
      </c>
      <c r="D25" s="255" t="s">
        <v>178</v>
      </c>
      <c r="E25" s="213" t="s">
        <v>179</v>
      </c>
      <c r="F25" s="213">
        <v>1</v>
      </c>
      <c r="G25" s="248">
        <f>H25+I25+J25</f>
        <v>15000</v>
      </c>
      <c r="H25" s="256"/>
      <c r="I25" s="248"/>
      <c r="J25" s="248">
        <v>15000</v>
      </c>
      <c r="K25" s="338"/>
    </row>
    <row r="26" spans="1:11" ht="15.75">
      <c r="A26" s="209"/>
      <c r="B26" s="210"/>
      <c r="C26" s="211"/>
      <c r="D26" s="255"/>
      <c r="E26" s="249" t="s">
        <v>181</v>
      </c>
      <c r="F26" s="213"/>
      <c r="G26" s="251">
        <f>SUM(G25:G25)</f>
        <v>15000</v>
      </c>
      <c r="H26" s="251">
        <f>SUM(H25:H25)</f>
        <v>0</v>
      </c>
      <c r="I26" s="251">
        <f>SUM(I25:I25)</f>
        <v>0</v>
      </c>
      <c r="J26" s="250">
        <f>J25</f>
        <v>15000</v>
      </c>
      <c r="K26" s="258"/>
    </row>
    <row r="27" spans="1:11" ht="31.5">
      <c r="A27" s="336" t="s">
        <v>182</v>
      </c>
      <c r="B27" s="210"/>
      <c r="C27" s="211" t="s">
        <v>254</v>
      </c>
      <c r="D27" s="341" t="s">
        <v>226</v>
      </c>
      <c r="E27" s="253" t="s">
        <v>179</v>
      </c>
      <c r="F27" s="253">
        <v>2</v>
      </c>
      <c r="G27" s="254">
        <f>H27+I27+J27</f>
        <v>2000</v>
      </c>
      <c r="H27" s="252"/>
      <c r="I27" s="252"/>
      <c r="J27" s="252">
        <v>2000</v>
      </c>
      <c r="K27" s="340"/>
    </row>
    <row r="28" spans="1:11" ht="15.75">
      <c r="A28" s="209"/>
      <c r="B28" s="210"/>
      <c r="C28" s="247"/>
      <c r="D28" s="255"/>
      <c r="E28" s="249" t="s">
        <v>181</v>
      </c>
      <c r="F28" s="212"/>
      <c r="G28" s="257">
        <f>H28+I28+J28</f>
        <v>2000</v>
      </c>
      <c r="H28" s="258"/>
      <c r="I28" s="258"/>
      <c r="J28" s="258">
        <f>SUM(J27:J27)</f>
        <v>2000</v>
      </c>
      <c r="K28" s="258">
        <f>SUM(K27)</f>
        <v>0</v>
      </c>
    </row>
    <row r="29" spans="1:11" ht="31.5">
      <c r="A29" s="337" t="s">
        <v>184</v>
      </c>
      <c r="B29" s="210"/>
      <c r="C29" s="211" t="s">
        <v>255</v>
      </c>
      <c r="D29" s="341" t="s">
        <v>227</v>
      </c>
      <c r="E29" s="253" t="s">
        <v>179</v>
      </c>
      <c r="F29" s="253">
        <v>2</v>
      </c>
      <c r="G29" s="254">
        <f>H29+I29+J29</f>
        <v>1700</v>
      </c>
      <c r="H29" s="252"/>
      <c r="I29" s="252"/>
      <c r="J29" s="252">
        <v>1700</v>
      </c>
      <c r="K29" s="339"/>
    </row>
    <row r="30" spans="1:11" ht="15.75">
      <c r="A30" s="265"/>
      <c r="B30" s="210"/>
      <c r="C30" s="211"/>
      <c r="D30" s="255"/>
      <c r="E30" s="249" t="s">
        <v>181</v>
      </c>
      <c r="F30" s="253"/>
      <c r="G30" s="258">
        <f>G29</f>
        <v>1700</v>
      </c>
      <c r="H30" s="252"/>
      <c r="I30" s="252"/>
      <c r="J30" s="258">
        <f>J29</f>
        <v>1700</v>
      </c>
      <c r="K30" s="335"/>
    </row>
    <row r="31" spans="1:11" ht="15.75">
      <c r="A31" s="209"/>
      <c r="B31" s="210"/>
      <c r="C31" s="349" t="s">
        <v>220</v>
      </c>
      <c r="D31" s="350"/>
      <c r="E31" s="249"/>
      <c r="F31" s="212"/>
      <c r="G31" s="257">
        <f>G26+G28+G30</f>
        <v>18700</v>
      </c>
      <c r="H31" s="258"/>
      <c r="I31" s="258"/>
      <c r="J31" s="258">
        <f>J26+J28+J30</f>
        <v>18700</v>
      </c>
      <c r="K31" s="258">
        <f>K26+K28+K30</f>
        <v>0</v>
      </c>
    </row>
    <row r="32" spans="1:11" ht="47.25">
      <c r="A32" s="342" t="s">
        <v>129</v>
      </c>
      <c r="B32" s="210"/>
      <c r="C32" s="247" t="s">
        <v>228</v>
      </c>
      <c r="D32" s="341" t="s">
        <v>231</v>
      </c>
      <c r="E32" s="255" t="s">
        <v>186</v>
      </c>
      <c r="F32" s="341" t="s">
        <v>229</v>
      </c>
      <c r="G32" s="252">
        <f>H32+I32+J32</f>
        <v>19400</v>
      </c>
      <c r="H32" s="252"/>
      <c r="I32" s="252"/>
      <c r="J32" s="252">
        <v>19400</v>
      </c>
      <c r="K32" s="252">
        <v>0</v>
      </c>
    </row>
    <row r="33" spans="1:13" ht="31.5">
      <c r="A33" s="351"/>
      <c r="B33" s="210"/>
      <c r="C33" s="247" t="s">
        <v>216</v>
      </c>
      <c r="D33" s="341" t="s">
        <v>230</v>
      </c>
      <c r="E33" s="255"/>
      <c r="F33" s="255"/>
      <c r="G33" s="254">
        <f>H33+I33+J33</f>
        <v>0</v>
      </c>
      <c r="H33" s="252"/>
      <c r="I33" s="252"/>
      <c r="J33" s="252"/>
      <c r="K33" s="252">
        <v>200</v>
      </c>
      <c r="M33" s="261"/>
    </row>
    <row r="34" spans="1:11" ht="15.75">
      <c r="A34" s="209"/>
      <c r="B34" s="210"/>
      <c r="C34" s="247"/>
      <c r="D34" s="247"/>
      <c r="E34" s="259" t="s">
        <v>181</v>
      </c>
      <c r="F34" s="212"/>
      <c r="G34" s="257">
        <f>H34+I34+J34</f>
        <v>19400</v>
      </c>
      <c r="H34" s="258"/>
      <c r="I34" s="258"/>
      <c r="J34" s="258">
        <f>SUM(J32:J33)</f>
        <v>19400</v>
      </c>
      <c r="K34" s="258">
        <f>SUM(K32:K33)</f>
        <v>200</v>
      </c>
    </row>
    <row r="35" spans="1:13" ht="18.75">
      <c r="A35" s="209"/>
      <c r="B35" s="210"/>
      <c r="C35" s="319" t="s">
        <v>221</v>
      </c>
      <c r="D35" s="247"/>
      <c r="E35" s="259"/>
      <c r="F35" s="212"/>
      <c r="G35" s="323">
        <f>G34+G31</f>
        <v>38100</v>
      </c>
      <c r="H35" s="324">
        <f>H31</f>
        <v>0</v>
      </c>
      <c r="I35" s="324">
        <f>I26+I28+I31+I34</f>
        <v>0</v>
      </c>
      <c r="J35" s="324">
        <f>J31+J34</f>
        <v>38100</v>
      </c>
      <c r="K35" s="324">
        <f>K31+K34</f>
        <v>200</v>
      </c>
      <c r="M35" s="261"/>
    </row>
    <row r="36" spans="1:11" ht="31.5">
      <c r="A36" s="342" t="s">
        <v>205</v>
      </c>
      <c r="B36" s="210"/>
      <c r="C36" s="247" t="s">
        <v>233</v>
      </c>
      <c r="D36" s="341" t="s">
        <v>232</v>
      </c>
      <c r="E36" s="253" t="s">
        <v>185</v>
      </c>
      <c r="F36" s="253">
        <v>1000</v>
      </c>
      <c r="G36" s="254">
        <f>H36+I36+J36</f>
        <v>2000</v>
      </c>
      <c r="H36" s="252"/>
      <c r="I36" s="252"/>
      <c r="J36" s="252">
        <v>2000</v>
      </c>
      <c r="K36" s="252">
        <v>0</v>
      </c>
    </row>
    <row r="37" spans="1:11" ht="31.5">
      <c r="A37" s="351"/>
      <c r="B37" s="210"/>
      <c r="C37" s="247" t="s">
        <v>216</v>
      </c>
      <c r="D37" s="341" t="s">
        <v>234</v>
      </c>
      <c r="E37" s="253"/>
      <c r="F37" s="253"/>
      <c r="G37" s="254">
        <v>0</v>
      </c>
      <c r="H37" s="252"/>
      <c r="I37" s="252"/>
      <c r="J37" s="252">
        <v>0</v>
      </c>
      <c r="K37" s="252">
        <v>150</v>
      </c>
    </row>
    <row r="38" spans="1:11" ht="15.75">
      <c r="A38" s="314"/>
      <c r="B38" s="210"/>
      <c r="C38" s="247"/>
      <c r="D38" s="255"/>
      <c r="E38" s="259" t="s">
        <v>181</v>
      </c>
      <c r="F38" s="253"/>
      <c r="G38" s="257">
        <f>G36+G37</f>
        <v>2000</v>
      </c>
      <c r="H38" s="252"/>
      <c r="I38" s="252"/>
      <c r="J38" s="258">
        <f>J36+J37</f>
        <v>2000</v>
      </c>
      <c r="K38" s="318">
        <f>K36+K37</f>
        <v>150</v>
      </c>
    </row>
    <row r="39" spans="1:11" ht="47.25">
      <c r="A39" s="336" t="s">
        <v>218</v>
      </c>
      <c r="B39" s="210"/>
      <c r="C39" s="247" t="s">
        <v>235</v>
      </c>
      <c r="D39" s="341" t="s">
        <v>236</v>
      </c>
      <c r="E39" s="253" t="s">
        <v>180</v>
      </c>
      <c r="F39" s="253">
        <v>1</v>
      </c>
      <c r="G39" s="254">
        <f>J39</f>
        <v>7000</v>
      </c>
      <c r="H39" s="252"/>
      <c r="I39" s="252"/>
      <c r="J39" s="252">
        <v>7000</v>
      </c>
      <c r="K39" s="340"/>
    </row>
    <row r="40" spans="1:11" ht="15.75">
      <c r="A40" s="336"/>
      <c r="B40" s="210"/>
      <c r="C40" s="247"/>
      <c r="D40" s="341"/>
      <c r="E40" s="259" t="s">
        <v>181</v>
      </c>
      <c r="F40" s="253"/>
      <c r="G40" s="257">
        <f>SUM(G39)</f>
        <v>7000</v>
      </c>
      <c r="H40" s="252"/>
      <c r="I40" s="252"/>
      <c r="J40" s="258">
        <f>SUM(J39)</f>
        <v>7000</v>
      </c>
      <c r="K40" s="340"/>
    </row>
    <row r="41" spans="1:11" ht="18.75">
      <c r="A41" s="209"/>
      <c r="B41" s="210"/>
      <c r="C41" s="319" t="s">
        <v>237</v>
      </c>
      <c r="D41" s="247"/>
      <c r="E41" s="259"/>
      <c r="F41" s="253"/>
      <c r="G41" s="324">
        <f>G38+G39</f>
        <v>9000</v>
      </c>
      <c r="H41" s="324"/>
      <c r="I41" s="324"/>
      <c r="J41" s="324">
        <f>J38+J39</f>
        <v>9000</v>
      </c>
      <c r="K41" s="324">
        <f>K38+K39</f>
        <v>150</v>
      </c>
    </row>
    <row r="42" spans="1:11" ht="35.25" customHeight="1">
      <c r="A42" s="341" t="s">
        <v>238</v>
      </c>
      <c r="B42" s="210"/>
      <c r="C42" s="247" t="s">
        <v>239</v>
      </c>
      <c r="D42" s="341" t="s">
        <v>240</v>
      </c>
      <c r="E42" s="253" t="s">
        <v>185</v>
      </c>
      <c r="F42" s="253">
        <v>1000</v>
      </c>
      <c r="G42" s="254">
        <f>H42+I42+J42</f>
        <v>9000</v>
      </c>
      <c r="H42" s="252"/>
      <c r="I42" s="252"/>
      <c r="J42" s="252">
        <v>9000</v>
      </c>
      <c r="K42" s="252"/>
    </row>
    <row r="43" spans="1:11" ht="23.25" customHeight="1">
      <c r="A43" s="209"/>
      <c r="B43" s="210"/>
      <c r="C43" s="247"/>
      <c r="D43" s="255"/>
      <c r="E43" s="241" t="s">
        <v>181</v>
      </c>
      <c r="F43" s="255"/>
      <c r="G43" s="257">
        <f>G42</f>
        <v>9000</v>
      </c>
      <c r="H43" s="258"/>
      <c r="I43" s="258"/>
      <c r="J43" s="258">
        <f>SUM(J42:J42)</f>
        <v>9000</v>
      </c>
      <c r="K43" s="258"/>
    </row>
    <row r="44" spans="1:11" ht="23.25" customHeight="1">
      <c r="A44" s="209"/>
      <c r="B44" s="210"/>
      <c r="C44" s="319" t="s">
        <v>241</v>
      </c>
      <c r="D44" s="341"/>
      <c r="E44" s="334"/>
      <c r="F44" s="341"/>
      <c r="G44" s="257">
        <f>G43</f>
        <v>9000</v>
      </c>
      <c r="H44" s="258"/>
      <c r="I44" s="258"/>
      <c r="J44" s="258">
        <f>J43</f>
        <v>9000</v>
      </c>
      <c r="K44" s="258"/>
    </row>
    <row r="45" spans="1:13" ht="19.5" customHeight="1">
      <c r="A45" s="209"/>
      <c r="B45" s="210"/>
      <c r="C45" s="260" t="s">
        <v>187</v>
      </c>
      <c r="D45" s="255"/>
      <c r="E45" s="255"/>
      <c r="F45" s="255"/>
      <c r="G45" s="257">
        <f>G43+G41+G35</f>
        <v>56100</v>
      </c>
      <c r="H45" s="258">
        <f>H35+H41+H43</f>
        <v>0</v>
      </c>
      <c r="I45" s="258">
        <f>I35+I41+I43</f>
        <v>0</v>
      </c>
      <c r="J45" s="258">
        <f>J43+J41+J35</f>
        <v>56100</v>
      </c>
      <c r="K45" s="258">
        <f>K43+K41+K35</f>
        <v>350</v>
      </c>
      <c r="M45" s="261"/>
    </row>
    <row r="46" spans="1:11" ht="30" customHeight="1">
      <c r="A46" s="354" t="s">
        <v>188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8"/>
    </row>
    <row r="47" spans="1:11" ht="35.25" customHeight="1">
      <c r="A47" s="255" t="s">
        <v>189</v>
      </c>
      <c r="B47" s="210"/>
      <c r="C47" s="247" t="s">
        <v>215</v>
      </c>
      <c r="D47" s="255"/>
      <c r="E47" s="255"/>
      <c r="F47" s="255"/>
      <c r="G47" s="254">
        <f>H47+I47+J47</f>
        <v>0</v>
      </c>
      <c r="H47" s="252"/>
      <c r="I47" s="252"/>
      <c r="J47" s="252">
        <v>0</v>
      </c>
      <c r="K47" s="252">
        <v>200</v>
      </c>
    </row>
    <row r="48" spans="1:11" ht="16.5" customHeight="1">
      <c r="A48" s="255"/>
      <c r="B48" s="210"/>
      <c r="C48" s="247"/>
      <c r="D48" s="255"/>
      <c r="E48" s="241" t="s">
        <v>181</v>
      </c>
      <c r="F48" s="241"/>
      <c r="G48" s="257">
        <f>H48+I48+J48</f>
        <v>0</v>
      </c>
      <c r="H48" s="258"/>
      <c r="I48" s="258"/>
      <c r="J48" s="258">
        <v>0</v>
      </c>
      <c r="K48" s="258">
        <f>SUM(K47)</f>
        <v>200</v>
      </c>
    </row>
    <row r="49" spans="1:11" ht="31.5">
      <c r="A49" s="342" t="s">
        <v>129</v>
      </c>
      <c r="B49" s="210"/>
      <c r="C49" s="247" t="s">
        <v>242</v>
      </c>
      <c r="D49" s="341" t="s">
        <v>243</v>
      </c>
      <c r="E49" s="341" t="s">
        <v>247</v>
      </c>
      <c r="F49" s="255">
        <v>292</v>
      </c>
      <c r="G49" s="252">
        <f>H49+I49+J49</f>
        <v>900</v>
      </c>
      <c r="H49" s="252"/>
      <c r="I49" s="252"/>
      <c r="J49" s="252">
        <v>900</v>
      </c>
      <c r="K49" s="252">
        <v>0</v>
      </c>
    </row>
    <row r="50" spans="1:15" ht="31.5">
      <c r="A50" s="343"/>
      <c r="B50" s="210"/>
      <c r="C50" s="247" t="s">
        <v>245</v>
      </c>
      <c r="D50" s="341" t="s">
        <v>244</v>
      </c>
      <c r="E50" s="341" t="s">
        <v>246</v>
      </c>
      <c r="F50" s="255">
        <v>86</v>
      </c>
      <c r="G50" s="254">
        <f>H50+I50+J50</f>
        <v>400</v>
      </c>
      <c r="H50" s="252"/>
      <c r="I50" s="252"/>
      <c r="J50" s="252">
        <v>400</v>
      </c>
      <c r="K50" s="252">
        <v>0</v>
      </c>
      <c r="O50" s="261"/>
    </row>
    <row r="51" spans="1:11" ht="16.5" customHeight="1">
      <c r="A51" s="255"/>
      <c r="B51" s="210"/>
      <c r="C51" s="247"/>
      <c r="D51" s="255"/>
      <c r="E51" s="241" t="s">
        <v>181</v>
      </c>
      <c r="F51" s="241"/>
      <c r="G51" s="257">
        <f>H51+I51+J51</f>
        <v>1300</v>
      </c>
      <c r="H51" s="258"/>
      <c r="I51" s="258"/>
      <c r="J51" s="258">
        <f>SUM(J49:J50)</f>
        <v>1300</v>
      </c>
      <c r="K51" s="258">
        <f>SUM(K49:K50)</f>
        <v>0</v>
      </c>
    </row>
    <row r="52" spans="1:11" ht="31.5">
      <c r="A52" s="336" t="s">
        <v>130</v>
      </c>
      <c r="B52" s="210"/>
      <c r="C52" s="247" t="s">
        <v>248</v>
      </c>
      <c r="D52" s="341" t="s">
        <v>243</v>
      </c>
      <c r="E52" s="341" t="s">
        <v>185</v>
      </c>
      <c r="F52" s="255">
        <v>189</v>
      </c>
      <c r="G52" s="254">
        <f>J52</f>
        <v>200</v>
      </c>
      <c r="H52" s="252"/>
      <c r="I52" s="252"/>
      <c r="J52" s="252">
        <v>200</v>
      </c>
      <c r="K52" s="252"/>
    </row>
    <row r="53" spans="1:11" ht="17.25" customHeight="1">
      <c r="A53" s="255"/>
      <c r="B53" s="210"/>
      <c r="C53" s="247"/>
      <c r="D53" s="255"/>
      <c r="E53" s="241" t="s">
        <v>181</v>
      </c>
      <c r="F53" s="241"/>
      <c r="G53" s="257">
        <f>H53+I53+J53</f>
        <v>200</v>
      </c>
      <c r="H53" s="258"/>
      <c r="I53" s="258"/>
      <c r="J53" s="258">
        <f>SUM(J52)</f>
        <v>200</v>
      </c>
      <c r="K53" s="258">
        <f>K52</f>
        <v>0</v>
      </c>
    </row>
    <row r="54" spans="1:11" ht="31.5">
      <c r="A54" s="255" t="s">
        <v>191</v>
      </c>
      <c r="B54" s="210"/>
      <c r="C54" s="247" t="s">
        <v>251</v>
      </c>
      <c r="D54" s="341" t="s">
        <v>249</v>
      </c>
      <c r="E54" s="341" t="s">
        <v>250</v>
      </c>
      <c r="F54" s="255">
        <v>1200</v>
      </c>
      <c r="G54" s="252">
        <f>H54+I54+J54</f>
        <v>5120</v>
      </c>
      <c r="H54" s="252"/>
      <c r="I54" s="252"/>
      <c r="J54" s="252">
        <v>5120</v>
      </c>
      <c r="K54" s="252"/>
    </row>
    <row r="55" spans="1:11" ht="16.5" customHeight="1">
      <c r="A55" s="255"/>
      <c r="B55" s="210"/>
      <c r="C55" s="247"/>
      <c r="D55" s="255"/>
      <c r="E55" s="241" t="s">
        <v>181</v>
      </c>
      <c r="F55" s="241"/>
      <c r="G55" s="258">
        <f>H55+I55+J55</f>
        <v>5120</v>
      </c>
      <c r="H55" s="258"/>
      <c r="I55" s="258"/>
      <c r="J55" s="258">
        <f>SUM(J54)</f>
        <v>5120</v>
      </c>
      <c r="K55" s="258">
        <f>SUM(K54)</f>
        <v>0</v>
      </c>
    </row>
    <row r="56" spans="1:11" ht="15.75">
      <c r="A56" s="255" t="s">
        <v>190</v>
      </c>
      <c r="B56" s="210"/>
      <c r="C56" s="247" t="s">
        <v>192</v>
      </c>
      <c r="D56" s="255" t="s">
        <v>193</v>
      </c>
      <c r="E56" s="255" t="s">
        <v>179</v>
      </c>
      <c r="F56" s="255">
        <v>1</v>
      </c>
      <c r="G56" s="254">
        <f>H56+I56+J56</f>
        <v>500</v>
      </c>
      <c r="H56" s="252"/>
      <c r="I56" s="252"/>
      <c r="J56" s="252">
        <v>500</v>
      </c>
      <c r="K56" s="252"/>
    </row>
    <row r="57" spans="1:14" ht="16.5" customHeight="1">
      <c r="A57" s="255"/>
      <c r="B57" s="210"/>
      <c r="C57" s="247"/>
      <c r="D57" s="255"/>
      <c r="E57" s="241" t="s">
        <v>181</v>
      </c>
      <c r="F57" s="241"/>
      <c r="G57" s="257">
        <f>H57+I57+J57</f>
        <v>500</v>
      </c>
      <c r="H57" s="258"/>
      <c r="I57" s="258"/>
      <c r="J57" s="258">
        <f>SUM(J56)</f>
        <v>500</v>
      </c>
      <c r="K57" s="258">
        <f>SUM(K56)</f>
        <v>0</v>
      </c>
      <c r="N57" s="261"/>
    </row>
    <row r="58" spans="1:11" ht="15.75">
      <c r="A58" s="255"/>
      <c r="B58" s="210"/>
      <c r="C58" s="260" t="s">
        <v>194</v>
      </c>
      <c r="D58" s="255"/>
      <c r="E58" s="241"/>
      <c r="F58" s="241"/>
      <c r="G58" s="257">
        <f>G48+G51+G53+G55+G57</f>
        <v>7120</v>
      </c>
      <c r="H58" s="258"/>
      <c r="I58" s="258"/>
      <c r="J58" s="258">
        <f>J48+J51+J53+J55+J57</f>
        <v>7120</v>
      </c>
      <c r="K58" s="258">
        <f>K48+K51+K53+K57</f>
        <v>200</v>
      </c>
    </row>
    <row r="59" spans="1:17" ht="18.75">
      <c r="A59" s="320"/>
      <c r="B59" s="321"/>
      <c r="C59" s="319" t="s">
        <v>195</v>
      </c>
      <c r="D59" s="320"/>
      <c r="E59" s="322"/>
      <c r="F59" s="322"/>
      <c r="G59" s="323">
        <f>G58+G45</f>
        <v>63220</v>
      </c>
      <c r="H59" s="324">
        <f>H58+H45</f>
        <v>0</v>
      </c>
      <c r="I59" s="324">
        <f>I58+I45</f>
        <v>0</v>
      </c>
      <c r="J59" s="324">
        <f>J58+J45</f>
        <v>63220</v>
      </c>
      <c r="K59" s="324">
        <f>K58+K45</f>
        <v>550</v>
      </c>
      <c r="M59" s="261"/>
      <c r="Q59" s="261"/>
    </row>
    <row r="60" spans="1:11" ht="15.75" hidden="1">
      <c r="A60" s="255"/>
      <c r="B60" s="210"/>
      <c r="C60" s="247"/>
      <c r="D60" s="255"/>
      <c r="E60" s="255"/>
      <c r="F60" s="255"/>
      <c r="G60" s="254">
        <f>H60+I60+J60</f>
        <v>0</v>
      </c>
      <c r="H60" s="252"/>
      <c r="I60" s="252"/>
      <c r="J60" s="252"/>
      <c r="K60" s="252"/>
    </row>
    <row r="61" ht="18.75">
      <c r="A61" s="214" t="s">
        <v>156</v>
      </c>
    </row>
    <row r="62" ht="18.75">
      <c r="A62" s="214" t="s">
        <v>155</v>
      </c>
    </row>
    <row r="63" ht="15.75">
      <c r="G63" s="261"/>
    </row>
    <row r="64" spans="3:16" ht="15.75" hidden="1">
      <c r="C64" s="262" t="s">
        <v>219</v>
      </c>
      <c r="D64" s="263">
        <f>G59-H59-I59+K59</f>
        <v>63770</v>
      </c>
      <c r="G64" s="261"/>
      <c r="M64" s="261"/>
      <c r="P64" s="261"/>
    </row>
    <row r="65" spans="3:15" ht="15.75" hidden="1">
      <c r="C65" s="1" t="s">
        <v>196</v>
      </c>
      <c r="D65" s="261">
        <f>J35+K35+K48+J51+K51</f>
        <v>39800</v>
      </c>
      <c r="M65" s="261"/>
      <c r="O65" s="261"/>
    </row>
    <row r="66" spans="3:17" ht="15.75" hidden="1">
      <c r="C66" s="1" t="s">
        <v>197</v>
      </c>
      <c r="D66" s="261">
        <f>K57+J57+J55+K55</f>
        <v>5620</v>
      </c>
      <c r="Q66" s="261"/>
    </row>
    <row r="67" spans="3:17" ht="15.75" hidden="1">
      <c r="C67" s="1" t="s">
        <v>198</v>
      </c>
      <c r="D67" s="261">
        <f>K53+J41+K41+J53</f>
        <v>9350</v>
      </c>
      <c r="J67" s="261"/>
      <c r="M67" s="261"/>
      <c r="Q67" s="261"/>
    </row>
    <row r="68" spans="3:4" ht="13.5" customHeight="1" hidden="1">
      <c r="C68" s="1" t="s">
        <v>252</v>
      </c>
      <c r="D68" s="261">
        <f>J43+K43</f>
        <v>9000</v>
      </c>
    </row>
    <row r="69" ht="14.25" customHeight="1" hidden="1">
      <c r="D69" s="261">
        <f>SUM(D65:D68)</f>
        <v>63770</v>
      </c>
    </row>
    <row r="70" spans="3:13" ht="14.25" customHeight="1">
      <c r="C70" s="262"/>
      <c r="D70" s="263"/>
      <c r="G70" s="261"/>
      <c r="J70" s="261"/>
      <c r="M70" s="261"/>
    </row>
    <row r="71" ht="68.25" customHeight="1">
      <c r="P71" s="261"/>
    </row>
    <row r="72" spans="1:16" ht="18.75" hidden="1">
      <c r="A72" s="214" t="s">
        <v>201</v>
      </c>
      <c r="D72" s="214"/>
      <c r="E72" s="214" t="s">
        <v>202</v>
      </c>
      <c r="P72" s="261"/>
    </row>
  </sheetData>
  <sheetProtection/>
  <mergeCells count="24">
    <mergeCell ref="G7:J7"/>
    <mergeCell ref="A7:C7"/>
    <mergeCell ref="A36:A37"/>
    <mergeCell ref="I21:I23"/>
    <mergeCell ref="E21:E23"/>
    <mergeCell ref="G19:K19"/>
    <mergeCell ref="K21:K23"/>
    <mergeCell ref="J21:J23"/>
    <mergeCell ref="G20:J20"/>
    <mergeCell ref="G21:G23"/>
    <mergeCell ref="A19:A23"/>
    <mergeCell ref="D19:F20"/>
    <mergeCell ref="C19:C23"/>
    <mergeCell ref="B19:B23"/>
    <mergeCell ref="F21:F23"/>
    <mergeCell ref="A49:A50"/>
    <mergeCell ref="A24:K24"/>
    <mergeCell ref="H8:J8"/>
    <mergeCell ref="A13:K13"/>
    <mergeCell ref="D21:D23"/>
    <mergeCell ref="H21:H23"/>
    <mergeCell ref="C31:D31"/>
    <mergeCell ref="A32:A33"/>
    <mergeCell ref="A46:K46"/>
  </mergeCells>
  <printOptions/>
  <pageMargins left="0.3937007874015748" right="0.1968503937007874" top="0.1968503937007874" bottom="0.5118110236220472" header="0.1968503937007874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8" sqref="F28"/>
    </sheetView>
  </sheetViews>
  <sheetFormatPr defaultColWidth="9.00390625" defaultRowHeight="12.75"/>
  <cols>
    <col min="1" max="1" width="74.125" style="150" customWidth="1"/>
    <col min="2" max="2" width="9.875" style="6" customWidth="1"/>
    <col min="3" max="3" width="12.25390625" style="6" customWidth="1"/>
    <col min="4" max="4" width="10.875" style="150" customWidth="1"/>
    <col min="5" max="5" width="11.00390625" style="6" customWidth="1"/>
    <col min="6" max="6" width="10.125" style="6" customWidth="1"/>
    <col min="7" max="7" width="13.75390625" style="6" customWidth="1"/>
    <col min="8" max="8" width="13.375" style="6" customWidth="1"/>
    <col min="9" max="9" width="14.375" style="6" customWidth="1"/>
    <col min="10" max="16384" width="9.125" style="6" customWidth="1"/>
  </cols>
  <sheetData>
    <row r="1" spans="1:9" s="2" customFormat="1" ht="15.75" customHeight="1">
      <c r="A1" s="365" t="s">
        <v>3</v>
      </c>
      <c r="B1" s="365"/>
      <c r="C1" s="365"/>
      <c r="D1" s="365"/>
      <c r="E1" s="365"/>
      <c r="F1" s="365"/>
      <c r="G1" s="365"/>
      <c r="H1" s="365"/>
      <c r="I1" s="365"/>
    </row>
    <row r="2" spans="1:9" s="2" customFormat="1" ht="12.75" customHeight="1">
      <c r="A2" s="365" t="s">
        <v>214</v>
      </c>
      <c r="B2" s="365"/>
      <c r="C2" s="365"/>
      <c r="D2" s="365"/>
      <c r="E2" s="365"/>
      <c r="F2" s="365"/>
      <c r="G2" s="365"/>
      <c r="H2" s="365"/>
      <c r="I2" s="365"/>
    </row>
    <row r="3" spans="1:9" s="2" customFormat="1" ht="15" customHeight="1">
      <c r="A3" s="365" t="s">
        <v>4</v>
      </c>
      <c r="B3" s="365"/>
      <c r="C3" s="365"/>
      <c r="D3" s="365"/>
      <c r="E3" s="365"/>
      <c r="F3" s="365"/>
      <c r="G3" s="365"/>
      <c r="H3" s="365"/>
      <c r="I3" s="365"/>
    </row>
    <row r="4" spans="1:9" s="2" customFormat="1" ht="18.75" customHeight="1" thickBot="1">
      <c r="A4" s="3"/>
      <c r="C4" s="4"/>
      <c r="D4" s="3"/>
      <c r="I4" s="2" t="s">
        <v>5</v>
      </c>
    </row>
    <row r="5" spans="1:9" s="2" customFormat="1" ht="21" customHeight="1">
      <c r="A5" s="366" t="s">
        <v>6</v>
      </c>
      <c r="B5" s="358" t="s">
        <v>7</v>
      </c>
      <c r="C5" s="358" t="s">
        <v>8</v>
      </c>
      <c r="D5" s="369" t="s">
        <v>9</v>
      </c>
      <c r="E5" s="358" t="s">
        <v>10</v>
      </c>
      <c r="F5" s="372" t="s">
        <v>11</v>
      </c>
      <c r="G5" s="358" t="s">
        <v>12</v>
      </c>
      <c r="H5" s="358" t="s">
        <v>13</v>
      </c>
      <c r="I5" s="361" t="s">
        <v>14</v>
      </c>
    </row>
    <row r="6" spans="1:9" s="5" customFormat="1" ht="11.25" customHeight="1">
      <c r="A6" s="367"/>
      <c r="B6" s="359"/>
      <c r="C6" s="359"/>
      <c r="D6" s="370"/>
      <c r="E6" s="359"/>
      <c r="F6" s="373"/>
      <c r="G6" s="359"/>
      <c r="H6" s="359"/>
      <c r="I6" s="362"/>
    </row>
    <row r="7" spans="1:9" ht="36" customHeight="1" thickBot="1">
      <c r="A7" s="368"/>
      <c r="B7" s="360"/>
      <c r="C7" s="360"/>
      <c r="D7" s="371"/>
      <c r="E7" s="360"/>
      <c r="F7" s="374"/>
      <c r="G7" s="360"/>
      <c r="H7" s="360"/>
      <c r="I7" s="363"/>
    </row>
    <row r="8" spans="1:9" ht="12.75" thickBot="1">
      <c r="A8" s="221">
        <v>1</v>
      </c>
      <c r="B8" s="222">
        <v>2</v>
      </c>
      <c r="C8" s="222">
        <v>3</v>
      </c>
      <c r="D8" s="223">
        <v>4</v>
      </c>
      <c r="E8" s="220">
        <v>5</v>
      </c>
      <c r="F8" s="220">
        <v>6</v>
      </c>
      <c r="G8" s="222">
        <v>7</v>
      </c>
      <c r="H8" s="224">
        <v>8</v>
      </c>
      <c r="I8" s="225">
        <v>9</v>
      </c>
    </row>
    <row r="9" spans="1:9" ht="12.75" customHeight="1">
      <c r="A9" s="7" t="s">
        <v>15</v>
      </c>
      <c r="B9" s="8" t="s">
        <v>16</v>
      </c>
      <c r="C9" s="8" t="s">
        <v>17</v>
      </c>
      <c r="D9" s="9">
        <v>643</v>
      </c>
      <c r="E9" s="10"/>
      <c r="F9" s="11"/>
      <c r="G9" s="12"/>
      <c r="H9" s="13"/>
      <c r="I9" s="14"/>
    </row>
    <row r="10" spans="1:9" ht="12">
      <c r="A10" s="15"/>
      <c r="B10" s="16" t="s">
        <v>18</v>
      </c>
      <c r="C10" s="17" t="s">
        <v>19</v>
      </c>
      <c r="D10" s="18" t="s">
        <v>20</v>
      </c>
      <c r="E10" s="19"/>
      <c r="F10" s="19"/>
      <c r="G10" s="20"/>
      <c r="H10" s="21"/>
      <c r="I10" s="22"/>
    </row>
    <row r="11" spans="1:9" ht="21.75" customHeight="1">
      <c r="A11" s="23" t="s">
        <v>21</v>
      </c>
      <c r="B11" s="24" t="s">
        <v>22</v>
      </c>
      <c r="C11" s="17" t="s">
        <v>17</v>
      </c>
      <c r="D11" s="18">
        <v>643</v>
      </c>
      <c r="E11" s="20"/>
      <c r="F11" s="19"/>
      <c r="G11" s="20"/>
      <c r="H11" s="19"/>
      <c r="I11" s="22"/>
    </row>
    <row r="12" spans="1:9" ht="12">
      <c r="A12" s="25"/>
      <c r="B12" s="24" t="s">
        <v>23</v>
      </c>
      <c r="C12" s="17" t="s">
        <v>19</v>
      </c>
      <c r="D12" s="18" t="s">
        <v>20</v>
      </c>
      <c r="E12" s="20"/>
      <c r="F12" s="19"/>
      <c r="G12" s="20"/>
      <c r="H12" s="19"/>
      <c r="I12" s="22"/>
    </row>
    <row r="13" spans="1:9" ht="12">
      <c r="A13" s="26" t="s">
        <v>24</v>
      </c>
      <c r="B13" s="24" t="s">
        <v>25</v>
      </c>
      <c r="C13" s="17" t="s">
        <v>17</v>
      </c>
      <c r="D13" s="18">
        <v>643</v>
      </c>
      <c r="E13" s="20"/>
      <c r="F13" s="19"/>
      <c r="G13" s="20"/>
      <c r="H13" s="19"/>
      <c r="I13" s="22"/>
    </row>
    <row r="14" spans="1:9" ht="12">
      <c r="A14" s="27"/>
      <c r="B14" s="24" t="s">
        <v>26</v>
      </c>
      <c r="C14" s="17" t="s">
        <v>19</v>
      </c>
      <c r="D14" s="18" t="s">
        <v>20</v>
      </c>
      <c r="E14" s="20"/>
      <c r="F14" s="19"/>
      <c r="G14" s="20"/>
      <c r="H14" s="19"/>
      <c r="I14" s="22"/>
    </row>
    <row r="15" spans="1:9" ht="12">
      <c r="A15" s="26" t="s">
        <v>27</v>
      </c>
      <c r="B15" s="24" t="s">
        <v>28</v>
      </c>
      <c r="C15" s="17" t="s">
        <v>17</v>
      </c>
      <c r="D15" s="18">
        <v>643</v>
      </c>
      <c r="E15" s="20"/>
      <c r="F15" s="19"/>
      <c r="G15" s="20"/>
      <c r="H15" s="19"/>
      <c r="I15" s="22"/>
    </row>
    <row r="16" spans="1:9" ht="12.75" thickBot="1">
      <c r="A16" s="28"/>
      <c r="B16" s="29" t="s">
        <v>29</v>
      </c>
      <c r="C16" s="30" t="s">
        <v>19</v>
      </c>
      <c r="D16" s="31" t="s">
        <v>20</v>
      </c>
      <c r="E16" s="32"/>
      <c r="F16" s="33"/>
      <c r="G16" s="32"/>
      <c r="H16" s="33"/>
      <c r="I16" s="34"/>
    </row>
    <row r="17" spans="1:9" ht="13.5" customHeight="1">
      <c r="A17" s="7" t="s">
        <v>30</v>
      </c>
      <c r="B17" s="35" t="s">
        <v>31</v>
      </c>
      <c r="C17" s="8" t="s">
        <v>32</v>
      </c>
      <c r="D17" s="9">
        <v>642</v>
      </c>
      <c r="E17" s="36">
        <v>6</v>
      </c>
      <c r="F17" s="36">
        <v>6</v>
      </c>
      <c r="G17" s="37"/>
      <c r="H17" s="37"/>
      <c r="I17" s="77"/>
    </row>
    <row r="18" spans="1:9" ht="13.5" customHeight="1">
      <c r="A18" s="15" t="s">
        <v>33</v>
      </c>
      <c r="B18" s="17">
        <v>10</v>
      </c>
      <c r="C18" s="17" t="s">
        <v>34</v>
      </c>
      <c r="D18" s="38"/>
      <c r="E18" s="62">
        <v>27.065</v>
      </c>
      <c r="F18" s="62">
        <f>E18</f>
        <v>27.065</v>
      </c>
      <c r="G18" s="39"/>
      <c r="H18" s="40"/>
      <c r="I18" s="41"/>
    </row>
    <row r="19" spans="1:9" ht="15" customHeight="1">
      <c r="A19" s="42" t="s">
        <v>35</v>
      </c>
      <c r="B19" s="17">
        <v>11</v>
      </c>
      <c r="C19" s="17" t="s">
        <v>32</v>
      </c>
      <c r="D19" s="18">
        <v>642</v>
      </c>
      <c r="E19" s="43">
        <v>6</v>
      </c>
      <c r="F19" s="43">
        <v>6</v>
      </c>
      <c r="G19" s="44"/>
      <c r="H19" s="45"/>
      <c r="I19" s="22"/>
    </row>
    <row r="20" spans="1:9" ht="15" customHeight="1" thickBot="1">
      <c r="A20" s="46" t="s">
        <v>33</v>
      </c>
      <c r="B20" s="30">
        <v>12</v>
      </c>
      <c r="C20" s="30" t="s">
        <v>34</v>
      </c>
      <c r="D20" s="31"/>
      <c r="E20" s="33">
        <f>E18</f>
        <v>27.065</v>
      </c>
      <c r="F20" s="33">
        <f>F18</f>
        <v>27.065</v>
      </c>
      <c r="G20" s="48"/>
      <c r="H20" s="49"/>
      <c r="I20" s="34"/>
    </row>
    <row r="21" spans="1:9" ht="15" customHeight="1">
      <c r="A21" s="50" t="s">
        <v>36</v>
      </c>
      <c r="B21" s="51">
        <v>13</v>
      </c>
      <c r="C21" s="51" t="s">
        <v>37</v>
      </c>
      <c r="D21" s="52" t="s">
        <v>38</v>
      </c>
      <c r="E21" s="53">
        <v>16.041</v>
      </c>
      <c r="F21" s="53">
        <v>16.04</v>
      </c>
      <c r="G21" s="54"/>
      <c r="H21" s="55"/>
      <c r="I21" s="41"/>
    </row>
    <row r="22" spans="1:9" ht="15" customHeight="1" thickBot="1">
      <c r="A22" s="56" t="s">
        <v>35</v>
      </c>
      <c r="B22" s="30">
        <v>14</v>
      </c>
      <c r="C22" s="30" t="s">
        <v>37</v>
      </c>
      <c r="D22" s="31" t="s">
        <v>38</v>
      </c>
      <c r="E22" s="33">
        <v>16.041</v>
      </c>
      <c r="F22" s="33">
        <v>16.04</v>
      </c>
      <c r="G22" s="32"/>
      <c r="H22" s="57"/>
      <c r="I22" s="34"/>
    </row>
    <row r="23" spans="1:9" ht="12">
      <c r="A23" s="58" t="s">
        <v>168</v>
      </c>
      <c r="B23" s="59">
        <v>15</v>
      </c>
      <c r="C23" s="51" t="s">
        <v>37</v>
      </c>
      <c r="D23" s="52" t="s">
        <v>38</v>
      </c>
      <c r="E23" s="60">
        <v>8.5</v>
      </c>
      <c r="F23" s="61">
        <v>0.972</v>
      </c>
      <c r="G23" s="60"/>
      <c r="H23" s="62"/>
      <c r="I23" s="14"/>
    </row>
    <row r="24" spans="1:9" ht="12.75" thickBot="1">
      <c r="A24" s="46" t="s">
        <v>35</v>
      </c>
      <c r="B24" s="30">
        <v>16</v>
      </c>
      <c r="C24" s="30" t="s">
        <v>37</v>
      </c>
      <c r="D24" s="31" t="s">
        <v>38</v>
      </c>
      <c r="E24" s="32">
        <f>E23</f>
        <v>8.5</v>
      </c>
      <c r="F24" s="33">
        <v>0.972</v>
      </c>
      <c r="G24" s="32"/>
      <c r="H24" s="33"/>
      <c r="I24" s="34"/>
    </row>
    <row r="25" spans="1:9" ht="12">
      <c r="A25" s="58" t="s">
        <v>39</v>
      </c>
      <c r="B25" s="8">
        <v>17</v>
      </c>
      <c r="C25" s="8" t="s">
        <v>40</v>
      </c>
      <c r="D25" s="9">
        <v>642</v>
      </c>
      <c r="E25" s="61"/>
      <c r="F25" s="61"/>
      <c r="G25" s="54"/>
      <c r="H25" s="204"/>
      <c r="I25" s="77"/>
    </row>
    <row r="26" spans="1:9" ht="12.75" thickBot="1">
      <c r="A26" s="56" t="s">
        <v>35</v>
      </c>
      <c r="B26" s="59">
        <v>18</v>
      </c>
      <c r="C26" s="59" t="s">
        <v>40</v>
      </c>
      <c r="D26" s="38">
        <v>642</v>
      </c>
      <c r="E26" s="62"/>
      <c r="F26" s="62"/>
      <c r="G26" s="64"/>
      <c r="H26" s="55"/>
      <c r="I26" s="41"/>
    </row>
    <row r="27" spans="1:9" ht="12">
      <c r="A27" s="58" t="s">
        <v>41</v>
      </c>
      <c r="B27" s="65">
        <v>19</v>
      </c>
      <c r="C27" s="8" t="s">
        <v>32</v>
      </c>
      <c r="D27" s="9">
        <v>642</v>
      </c>
      <c r="E27" s="36">
        <v>0</v>
      </c>
      <c r="F27" s="36">
        <v>1</v>
      </c>
      <c r="G27" s="37"/>
      <c r="H27" s="66"/>
      <c r="I27" s="14"/>
    </row>
    <row r="28" spans="1:9" ht="12.75" thickBot="1">
      <c r="A28" s="46" t="s">
        <v>35</v>
      </c>
      <c r="B28" s="67">
        <v>20</v>
      </c>
      <c r="C28" s="30" t="s">
        <v>32</v>
      </c>
      <c r="D28" s="31">
        <v>642</v>
      </c>
      <c r="E28" s="47">
        <v>0</v>
      </c>
      <c r="F28" s="68">
        <v>1</v>
      </c>
      <c r="G28" s="48"/>
      <c r="H28" s="49"/>
      <c r="I28" s="34"/>
    </row>
    <row r="29" spans="1:9" ht="12">
      <c r="A29" s="58" t="s">
        <v>42</v>
      </c>
      <c r="B29" s="59">
        <v>21</v>
      </c>
      <c r="C29" s="51" t="s">
        <v>32</v>
      </c>
      <c r="D29" s="18">
        <v>642</v>
      </c>
      <c r="E29" s="37">
        <v>3</v>
      </c>
      <c r="F29" s="36">
        <v>3</v>
      </c>
      <c r="G29" s="54"/>
      <c r="H29" s="69"/>
      <c r="I29" s="14"/>
    </row>
    <row r="30" spans="1:9" ht="12.75" thickBot="1">
      <c r="A30" s="46" t="s">
        <v>35</v>
      </c>
      <c r="B30" s="67">
        <v>22</v>
      </c>
      <c r="C30" s="30" t="s">
        <v>32</v>
      </c>
      <c r="D30" s="31">
        <v>642</v>
      </c>
      <c r="E30" s="48">
        <f>E29</f>
        <v>3</v>
      </c>
      <c r="F30" s="47">
        <f>F29</f>
        <v>3</v>
      </c>
      <c r="G30" s="32"/>
      <c r="H30" s="33"/>
      <c r="I30" s="34"/>
    </row>
    <row r="31" spans="1:9" ht="12">
      <c r="A31" s="58" t="s">
        <v>43</v>
      </c>
      <c r="B31" s="59">
        <v>23</v>
      </c>
      <c r="C31" s="51" t="s">
        <v>32</v>
      </c>
      <c r="D31" s="18">
        <v>642</v>
      </c>
      <c r="E31" s="37">
        <v>5</v>
      </c>
      <c r="F31" s="36">
        <v>5</v>
      </c>
      <c r="G31" s="54"/>
      <c r="H31" s="69"/>
      <c r="I31" s="14"/>
    </row>
    <row r="32" spans="1:9" ht="12.75" thickBot="1">
      <c r="A32" s="15" t="s">
        <v>35</v>
      </c>
      <c r="B32" s="70">
        <v>24</v>
      </c>
      <c r="C32" s="71" t="s">
        <v>32</v>
      </c>
      <c r="D32" s="72">
        <v>642</v>
      </c>
      <c r="E32" s="306">
        <f>E31</f>
        <v>5</v>
      </c>
      <c r="F32" s="47">
        <f>F31</f>
        <v>5</v>
      </c>
      <c r="G32" s="73"/>
      <c r="H32" s="74"/>
      <c r="I32" s="75"/>
    </row>
    <row r="33" spans="1:9" ht="12">
      <c r="A33" s="58" t="s">
        <v>44</v>
      </c>
      <c r="B33" s="76">
        <v>25</v>
      </c>
      <c r="C33" s="8" t="s">
        <v>32</v>
      </c>
      <c r="D33" s="9">
        <v>642</v>
      </c>
      <c r="E33" s="37"/>
      <c r="F33" s="36"/>
      <c r="G33" s="54"/>
      <c r="H33" s="61"/>
      <c r="I33" s="77"/>
    </row>
    <row r="34" spans="1:9" ht="12">
      <c r="A34" s="78" t="s">
        <v>45</v>
      </c>
      <c r="B34" s="79">
        <v>26</v>
      </c>
      <c r="C34" s="80" t="s">
        <v>46</v>
      </c>
      <c r="D34" s="18">
        <v>599</v>
      </c>
      <c r="E34" s="60"/>
      <c r="F34" s="53"/>
      <c r="G34" s="60"/>
      <c r="H34" s="53"/>
      <c r="I34" s="82"/>
    </row>
    <row r="35" spans="1:9" ht="12">
      <c r="A35" s="78" t="s">
        <v>35</v>
      </c>
      <c r="B35" s="80">
        <v>27</v>
      </c>
      <c r="C35" s="17" t="s">
        <v>32</v>
      </c>
      <c r="D35" s="18">
        <v>642</v>
      </c>
      <c r="E35" s="44"/>
      <c r="F35" s="43"/>
      <c r="G35" s="20"/>
      <c r="H35" s="19"/>
      <c r="I35" s="22"/>
    </row>
    <row r="36" spans="1:9" ht="12.75" thickBot="1">
      <c r="A36" s="83" t="s">
        <v>45</v>
      </c>
      <c r="B36" s="67">
        <v>28</v>
      </c>
      <c r="C36" s="67" t="s">
        <v>46</v>
      </c>
      <c r="D36" s="31">
        <v>599</v>
      </c>
      <c r="E36" s="32"/>
      <c r="F36" s="84"/>
      <c r="G36" s="64"/>
      <c r="H36" s="84"/>
      <c r="I36" s="85"/>
    </row>
    <row r="37" spans="1:9" ht="12">
      <c r="A37" s="86" t="s">
        <v>47</v>
      </c>
      <c r="B37" s="59">
        <v>29</v>
      </c>
      <c r="C37" s="51" t="s">
        <v>37</v>
      </c>
      <c r="D37" s="52" t="s">
        <v>38</v>
      </c>
      <c r="E37" s="60">
        <v>23.04</v>
      </c>
      <c r="F37" s="61">
        <v>16.16</v>
      </c>
      <c r="G37" s="54"/>
      <c r="H37" s="69"/>
      <c r="I37" s="14"/>
    </row>
    <row r="38" spans="1:9" ht="12.75" thickBot="1">
      <c r="A38" s="87" t="s">
        <v>35</v>
      </c>
      <c r="B38" s="67">
        <v>30</v>
      </c>
      <c r="C38" s="30" t="s">
        <v>37</v>
      </c>
      <c r="D38" s="31" t="s">
        <v>38</v>
      </c>
      <c r="E38" s="32">
        <f>E37</f>
        <v>23.04</v>
      </c>
      <c r="F38" s="84">
        <v>16.16</v>
      </c>
      <c r="G38" s="32"/>
      <c r="H38" s="33"/>
      <c r="I38" s="34"/>
    </row>
    <row r="39" spans="1:9" ht="12">
      <c r="A39" s="58" t="s">
        <v>48</v>
      </c>
      <c r="B39" s="59">
        <v>31</v>
      </c>
      <c r="C39" s="51" t="s">
        <v>37</v>
      </c>
      <c r="D39" s="52" t="s">
        <v>38</v>
      </c>
      <c r="E39" s="54">
        <v>16.16</v>
      </c>
      <c r="F39" s="61">
        <v>2.945</v>
      </c>
      <c r="G39" s="54"/>
      <c r="H39" s="69"/>
      <c r="I39" s="14"/>
    </row>
    <row r="40" spans="1:9" ht="12.75" thickBot="1">
      <c r="A40" s="46" t="s">
        <v>35</v>
      </c>
      <c r="B40" s="67">
        <v>32</v>
      </c>
      <c r="C40" s="30" t="s">
        <v>37</v>
      </c>
      <c r="D40" s="31" t="s">
        <v>38</v>
      </c>
      <c r="E40" s="32">
        <f>E39</f>
        <v>16.16</v>
      </c>
      <c r="F40" s="33">
        <v>2.945</v>
      </c>
      <c r="G40" s="32"/>
      <c r="H40" s="33"/>
      <c r="I40" s="34"/>
    </row>
    <row r="41" spans="1:9" ht="12">
      <c r="A41" s="58" t="s">
        <v>49</v>
      </c>
      <c r="B41" s="76">
        <v>33</v>
      </c>
      <c r="C41" s="8" t="s">
        <v>40</v>
      </c>
      <c r="D41" s="9">
        <v>642</v>
      </c>
      <c r="E41" s="37">
        <v>2</v>
      </c>
      <c r="F41" s="36">
        <v>2</v>
      </c>
      <c r="G41" s="54"/>
      <c r="H41" s="61"/>
      <c r="I41" s="77"/>
    </row>
    <row r="42" spans="1:9" ht="12.75" thickBot="1">
      <c r="A42" s="42" t="s">
        <v>50</v>
      </c>
      <c r="B42" s="70">
        <v>34</v>
      </c>
      <c r="C42" s="71" t="s">
        <v>40</v>
      </c>
      <c r="D42" s="72">
        <v>642</v>
      </c>
      <c r="E42" s="306">
        <f>E41</f>
        <v>2</v>
      </c>
      <c r="F42" s="325">
        <v>2</v>
      </c>
      <c r="G42" s="88"/>
      <c r="H42" s="62"/>
      <c r="I42" s="41"/>
    </row>
    <row r="43" spans="1:9" ht="15.75" customHeight="1">
      <c r="A43" s="58" t="s">
        <v>51</v>
      </c>
      <c r="B43" s="76">
        <v>35</v>
      </c>
      <c r="C43" s="8" t="s">
        <v>40</v>
      </c>
      <c r="D43" s="9">
        <v>642</v>
      </c>
      <c r="E43" s="36">
        <v>1</v>
      </c>
      <c r="F43" s="37">
        <v>1</v>
      </c>
      <c r="G43" s="54"/>
      <c r="H43" s="54"/>
      <c r="I43" s="77"/>
    </row>
    <row r="44" spans="1:9" ht="17.25" customHeight="1">
      <c r="A44" s="78" t="s">
        <v>45</v>
      </c>
      <c r="B44" s="80">
        <v>36</v>
      </c>
      <c r="C44" s="80" t="s">
        <v>46</v>
      </c>
      <c r="D44" s="18">
        <v>599</v>
      </c>
      <c r="E44" s="307">
        <v>0.4</v>
      </c>
      <c r="F44" s="308">
        <v>0.4</v>
      </c>
      <c r="G44" s="20"/>
      <c r="H44" s="20"/>
      <c r="I44" s="22"/>
    </row>
    <row r="45" spans="1:9" ht="15.75" customHeight="1">
      <c r="A45" s="78" t="s">
        <v>35</v>
      </c>
      <c r="B45" s="80">
        <v>37</v>
      </c>
      <c r="C45" s="17" t="s">
        <v>40</v>
      </c>
      <c r="D45" s="18">
        <v>642</v>
      </c>
      <c r="E45" s="43">
        <v>1</v>
      </c>
      <c r="F45" s="44">
        <v>1</v>
      </c>
      <c r="G45" s="20"/>
      <c r="H45" s="20"/>
      <c r="I45" s="22"/>
    </row>
    <row r="46" spans="1:9" ht="12.75" customHeight="1" thickBot="1">
      <c r="A46" s="83" t="s">
        <v>45</v>
      </c>
      <c r="B46" s="67">
        <v>38</v>
      </c>
      <c r="C46" s="67" t="s">
        <v>46</v>
      </c>
      <c r="D46" s="31">
        <v>599</v>
      </c>
      <c r="E46" s="133">
        <v>0.4</v>
      </c>
      <c r="F46" s="305">
        <v>0.4</v>
      </c>
      <c r="G46" s="32"/>
      <c r="H46" s="32"/>
      <c r="I46" s="34"/>
    </row>
    <row r="47" spans="1:9" ht="12">
      <c r="A47" s="227" t="s">
        <v>52</v>
      </c>
      <c r="B47" s="76">
        <v>39</v>
      </c>
      <c r="C47" s="8" t="s">
        <v>37</v>
      </c>
      <c r="D47" s="9" t="s">
        <v>38</v>
      </c>
      <c r="E47" s="54">
        <v>9.9</v>
      </c>
      <c r="F47" s="54">
        <v>8.5</v>
      </c>
      <c r="G47" s="54"/>
      <c r="H47" s="54"/>
      <c r="I47" s="77"/>
    </row>
    <row r="48" spans="1:9" ht="12.75" thickBot="1">
      <c r="A48" s="83" t="s">
        <v>50</v>
      </c>
      <c r="B48" s="67">
        <v>40</v>
      </c>
      <c r="C48" s="30" t="s">
        <v>37</v>
      </c>
      <c r="D48" s="31" t="s">
        <v>38</v>
      </c>
      <c r="E48" s="32">
        <v>9.9</v>
      </c>
      <c r="F48" s="32">
        <v>8.5</v>
      </c>
      <c r="G48" s="32"/>
      <c r="H48" s="32"/>
      <c r="I48" s="34"/>
    </row>
    <row r="49" spans="1:9" ht="12">
      <c r="A49" s="226" t="s">
        <v>53</v>
      </c>
      <c r="B49" s="79">
        <v>41</v>
      </c>
      <c r="C49" s="51" t="s">
        <v>37</v>
      </c>
      <c r="D49" s="52" t="s">
        <v>38</v>
      </c>
      <c r="E49" s="60">
        <v>8.5</v>
      </c>
      <c r="F49" s="60">
        <v>0</v>
      </c>
      <c r="G49" s="60"/>
      <c r="H49" s="60"/>
      <c r="I49" s="82"/>
    </row>
    <row r="50" spans="1:9" ht="12.75" thickBot="1">
      <c r="A50" s="83" t="s">
        <v>50</v>
      </c>
      <c r="B50" s="67">
        <v>42</v>
      </c>
      <c r="C50" s="30" t="s">
        <v>37</v>
      </c>
      <c r="D50" s="31" t="s">
        <v>38</v>
      </c>
      <c r="E50" s="20">
        <v>8.5</v>
      </c>
      <c r="F50" s="20">
        <v>0</v>
      </c>
      <c r="G50" s="20"/>
      <c r="H50" s="20"/>
      <c r="I50" s="22"/>
    </row>
    <row r="51" spans="1:9" ht="12">
      <c r="A51" s="89" t="s">
        <v>54</v>
      </c>
      <c r="B51" s="59">
        <v>43</v>
      </c>
      <c r="C51" s="51" t="s">
        <v>37</v>
      </c>
      <c r="D51" s="52" t="s">
        <v>38</v>
      </c>
      <c r="E51" s="60">
        <v>10.4</v>
      </c>
      <c r="F51" s="53">
        <v>0.25</v>
      </c>
      <c r="G51" s="60"/>
      <c r="H51" s="62"/>
      <c r="I51" s="41"/>
    </row>
    <row r="52" spans="1:9" ht="12.75" thickBot="1">
      <c r="A52" s="46" t="s">
        <v>55</v>
      </c>
      <c r="B52" s="67">
        <v>44</v>
      </c>
      <c r="C52" s="30" t="s">
        <v>37</v>
      </c>
      <c r="D52" s="31" t="s">
        <v>38</v>
      </c>
      <c r="E52" s="32">
        <v>10.4</v>
      </c>
      <c r="F52" s="84">
        <v>0.25</v>
      </c>
      <c r="G52" s="32"/>
      <c r="H52" s="33"/>
      <c r="I52" s="34"/>
    </row>
    <row r="53" spans="1:9" ht="12">
      <c r="A53" s="58" t="s">
        <v>56</v>
      </c>
      <c r="B53" s="59">
        <v>45</v>
      </c>
      <c r="C53" s="51" t="s">
        <v>37</v>
      </c>
      <c r="D53" s="52" t="s">
        <v>38</v>
      </c>
      <c r="E53" s="61">
        <v>5.75</v>
      </c>
      <c r="F53" s="90">
        <v>0.25</v>
      </c>
      <c r="G53" s="54"/>
      <c r="H53" s="69"/>
      <c r="I53" s="14"/>
    </row>
    <row r="54" spans="1:9" ht="12.75" thickBot="1">
      <c r="A54" s="83" t="s">
        <v>50</v>
      </c>
      <c r="B54" s="67">
        <v>46</v>
      </c>
      <c r="C54" s="30" t="s">
        <v>37</v>
      </c>
      <c r="D54" s="31" t="s">
        <v>38</v>
      </c>
      <c r="E54" s="33">
        <v>5.75</v>
      </c>
      <c r="F54" s="91">
        <v>0.25</v>
      </c>
      <c r="G54" s="32"/>
      <c r="H54" s="33"/>
      <c r="I54" s="34"/>
    </row>
    <row r="55" spans="1:9" ht="12">
      <c r="A55" s="89" t="s">
        <v>57</v>
      </c>
      <c r="B55" s="79">
        <v>47</v>
      </c>
      <c r="C55" s="51" t="s">
        <v>40</v>
      </c>
      <c r="D55" s="52">
        <v>642</v>
      </c>
      <c r="E55" s="81">
        <v>5</v>
      </c>
      <c r="F55" s="309">
        <v>1</v>
      </c>
      <c r="G55" s="54"/>
      <c r="H55" s="54"/>
      <c r="I55" s="77"/>
    </row>
    <row r="56" spans="1:9" ht="12.75" thickBot="1">
      <c r="A56" s="83" t="s">
        <v>50</v>
      </c>
      <c r="B56" s="67">
        <v>48</v>
      </c>
      <c r="C56" s="30" t="s">
        <v>40</v>
      </c>
      <c r="D56" s="31">
        <v>642</v>
      </c>
      <c r="E56" s="47">
        <v>5</v>
      </c>
      <c r="F56" s="310">
        <v>1</v>
      </c>
      <c r="G56" s="32"/>
      <c r="H56" s="32"/>
      <c r="I56" s="34"/>
    </row>
    <row r="57" spans="1:9" ht="24">
      <c r="A57" s="92" t="s">
        <v>58</v>
      </c>
      <c r="B57" s="65">
        <v>49</v>
      </c>
      <c r="C57" s="8" t="s">
        <v>32</v>
      </c>
      <c r="D57" s="9">
        <v>642</v>
      </c>
      <c r="E57" s="8">
        <v>12</v>
      </c>
      <c r="F57" s="93">
        <v>4</v>
      </c>
      <c r="G57" s="51"/>
      <c r="H57" s="94"/>
      <c r="I57" s="41"/>
    </row>
    <row r="58" spans="1:9" ht="12.75" thickBot="1">
      <c r="A58" s="83" t="s">
        <v>50</v>
      </c>
      <c r="B58" s="67">
        <v>50</v>
      </c>
      <c r="C58" s="30" t="s">
        <v>32</v>
      </c>
      <c r="D58" s="31">
        <v>642</v>
      </c>
      <c r="E58" s="30">
        <v>12</v>
      </c>
      <c r="F58" s="95">
        <v>4</v>
      </c>
      <c r="G58" s="30"/>
      <c r="H58" s="95"/>
      <c r="I58" s="34"/>
    </row>
    <row r="59" spans="1:9" ht="15" customHeight="1">
      <c r="A59" s="58" t="s">
        <v>59</v>
      </c>
      <c r="B59" s="8">
        <v>51</v>
      </c>
      <c r="C59" s="51" t="s">
        <v>60</v>
      </c>
      <c r="D59" s="18" t="s">
        <v>20</v>
      </c>
      <c r="E59" s="54"/>
      <c r="F59" s="61"/>
      <c r="G59" s="54"/>
      <c r="H59" s="69"/>
      <c r="I59" s="14"/>
    </row>
    <row r="60" spans="1:9" ht="12.75" thickBot="1">
      <c r="A60" s="83" t="s">
        <v>50</v>
      </c>
      <c r="B60" s="67">
        <v>52</v>
      </c>
      <c r="C60" s="30" t="s">
        <v>60</v>
      </c>
      <c r="D60" s="31" t="s">
        <v>20</v>
      </c>
      <c r="E60" s="32"/>
      <c r="F60" s="33"/>
      <c r="G60" s="32"/>
      <c r="H60" s="74"/>
      <c r="I60" s="75"/>
    </row>
    <row r="61" spans="1:9" ht="24">
      <c r="A61" s="92" t="s">
        <v>61</v>
      </c>
      <c r="B61" s="59">
        <v>53</v>
      </c>
      <c r="C61" s="51" t="s">
        <v>32</v>
      </c>
      <c r="D61" s="18">
        <v>642</v>
      </c>
      <c r="E61" s="37"/>
      <c r="F61" s="36"/>
      <c r="G61" s="36"/>
      <c r="H61" s="36"/>
      <c r="I61" s="77"/>
    </row>
    <row r="62" spans="1:9" ht="13.5" customHeight="1" thickBot="1">
      <c r="A62" s="83" t="s">
        <v>50</v>
      </c>
      <c r="B62" s="67">
        <v>54</v>
      </c>
      <c r="C62" s="30" t="s">
        <v>32</v>
      </c>
      <c r="D62" s="31">
        <v>642</v>
      </c>
      <c r="E62" s="48"/>
      <c r="F62" s="47"/>
      <c r="G62" s="47"/>
      <c r="H62" s="47"/>
      <c r="I62" s="34"/>
    </row>
    <row r="63" spans="1:9" ht="24">
      <c r="A63" s="92" t="s">
        <v>62</v>
      </c>
      <c r="B63" s="59">
        <v>55</v>
      </c>
      <c r="C63" s="51" t="s">
        <v>32</v>
      </c>
      <c r="D63" s="18">
        <v>642</v>
      </c>
      <c r="E63" s="96"/>
      <c r="F63" s="97"/>
      <c r="G63" s="96"/>
      <c r="H63" s="98"/>
      <c r="I63" s="99"/>
    </row>
    <row r="64" spans="1:9" ht="13.5" thickBot="1">
      <c r="A64" s="83" t="s">
        <v>50</v>
      </c>
      <c r="B64" s="67">
        <v>56</v>
      </c>
      <c r="C64" s="30" t="s">
        <v>32</v>
      </c>
      <c r="D64" s="31">
        <v>642</v>
      </c>
      <c r="E64" s="100"/>
      <c r="F64" s="101"/>
      <c r="G64" s="100"/>
      <c r="H64" s="102"/>
      <c r="I64" s="103"/>
    </row>
    <row r="65" spans="1:9" ht="12.75">
      <c r="A65" s="92" t="s">
        <v>63</v>
      </c>
      <c r="B65" s="59">
        <v>57</v>
      </c>
      <c r="C65" s="51" t="s">
        <v>32</v>
      </c>
      <c r="D65" s="18">
        <v>642</v>
      </c>
      <c r="E65" s="96"/>
      <c r="F65" s="97"/>
      <c r="G65" s="96"/>
      <c r="H65" s="104"/>
      <c r="I65" s="105"/>
    </row>
    <row r="66" spans="1:9" ht="13.5" thickBot="1">
      <c r="A66" s="83" t="s">
        <v>55</v>
      </c>
      <c r="B66" s="67">
        <v>58</v>
      </c>
      <c r="C66" s="30" t="s">
        <v>32</v>
      </c>
      <c r="D66" s="31">
        <v>642</v>
      </c>
      <c r="E66" s="100"/>
      <c r="F66" s="101"/>
      <c r="G66" s="100"/>
      <c r="H66" s="102"/>
      <c r="I66" s="103"/>
    </row>
    <row r="67" spans="1:9" ht="12.75" thickBot="1">
      <c r="A67" s="106" t="s">
        <v>64</v>
      </c>
      <c r="B67" s="107">
        <v>59</v>
      </c>
      <c r="C67" s="107" t="s">
        <v>40</v>
      </c>
      <c r="D67" s="108" t="s">
        <v>38</v>
      </c>
      <c r="E67" s="107"/>
      <c r="F67" s="109"/>
      <c r="G67" s="107"/>
      <c r="H67" s="109"/>
      <c r="I67" s="110"/>
    </row>
    <row r="68" spans="1:9" ht="24">
      <c r="A68" s="92" t="s">
        <v>65</v>
      </c>
      <c r="B68" s="51">
        <v>60</v>
      </c>
      <c r="C68" s="52" t="s">
        <v>66</v>
      </c>
      <c r="D68" s="52">
        <v>168</v>
      </c>
      <c r="E68" s="111">
        <v>16219</v>
      </c>
      <c r="F68" s="112">
        <v>16219</v>
      </c>
      <c r="G68" s="111"/>
      <c r="H68" s="113"/>
      <c r="I68" s="82"/>
    </row>
    <row r="69" spans="1:9" ht="12">
      <c r="A69" s="114" t="s">
        <v>67</v>
      </c>
      <c r="B69" s="17">
        <v>61</v>
      </c>
      <c r="C69" s="18" t="s">
        <v>68</v>
      </c>
      <c r="D69" s="18">
        <v>168</v>
      </c>
      <c r="E69" s="115"/>
      <c r="F69" s="116"/>
      <c r="G69" s="115"/>
      <c r="H69" s="117"/>
      <c r="I69" s="82"/>
    </row>
    <row r="70" spans="1:9" ht="12">
      <c r="A70" s="114" t="s">
        <v>69</v>
      </c>
      <c r="B70" s="17">
        <v>62</v>
      </c>
      <c r="C70" s="18" t="s">
        <v>66</v>
      </c>
      <c r="D70" s="18">
        <v>168</v>
      </c>
      <c r="E70" s="115">
        <v>396</v>
      </c>
      <c r="F70" s="116">
        <v>396</v>
      </c>
      <c r="G70" s="115"/>
      <c r="H70" s="117"/>
      <c r="I70" s="82"/>
    </row>
    <row r="71" spans="1:9" ht="12">
      <c r="A71" s="42" t="s">
        <v>70</v>
      </c>
      <c r="B71" s="71"/>
      <c r="C71" s="72" t="s">
        <v>66</v>
      </c>
      <c r="D71" s="72"/>
      <c r="E71" s="115"/>
      <c r="F71" s="116"/>
      <c r="G71" s="115"/>
      <c r="H71" s="117"/>
      <c r="I71" s="82"/>
    </row>
    <row r="72" spans="1:9" ht="12">
      <c r="A72" s="42" t="s">
        <v>71</v>
      </c>
      <c r="B72" s="71"/>
      <c r="C72" s="72" t="s">
        <v>66</v>
      </c>
      <c r="D72" s="72"/>
      <c r="E72" s="115">
        <v>396</v>
      </c>
      <c r="F72" s="116">
        <v>396</v>
      </c>
      <c r="G72" s="115"/>
      <c r="H72" s="117"/>
      <c r="I72" s="82"/>
    </row>
    <row r="73" spans="1:9" ht="12.75" thickBot="1">
      <c r="A73" s="26" t="s">
        <v>72</v>
      </c>
      <c r="B73" s="71">
        <v>63</v>
      </c>
      <c r="C73" s="72" t="s">
        <v>73</v>
      </c>
      <c r="D73" s="72">
        <v>114</v>
      </c>
      <c r="E73" s="118"/>
      <c r="F73" s="119"/>
      <c r="G73" s="118"/>
      <c r="H73" s="120"/>
      <c r="I73" s="121"/>
    </row>
    <row r="74" spans="1:9" ht="12">
      <c r="A74" s="58" t="s">
        <v>74</v>
      </c>
      <c r="B74" s="8">
        <v>64</v>
      </c>
      <c r="C74" s="9" t="s">
        <v>40</v>
      </c>
      <c r="D74" s="9">
        <v>642</v>
      </c>
      <c r="E74" s="113"/>
      <c r="F74" s="8"/>
      <c r="G74" s="122"/>
      <c r="H74" s="122"/>
      <c r="I74" s="123"/>
    </row>
    <row r="75" spans="1:9" ht="12">
      <c r="A75" s="78" t="s">
        <v>75</v>
      </c>
      <c r="B75" s="17">
        <v>65</v>
      </c>
      <c r="C75" s="18" t="s">
        <v>76</v>
      </c>
      <c r="D75" s="18">
        <v>214</v>
      </c>
      <c r="E75" s="115"/>
      <c r="F75" s="17"/>
      <c r="G75" s="124"/>
      <c r="H75" s="124"/>
      <c r="I75" s="125"/>
    </row>
    <row r="76" spans="1:9" ht="12">
      <c r="A76" s="78" t="s">
        <v>77</v>
      </c>
      <c r="B76" s="17">
        <v>66</v>
      </c>
      <c r="C76" s="18" t="s">
        <v>76</v>
      </c>
      <c r="D76" s="18">
        <v>214</v>
      </c>
      <c r="E76" s="115"/>
      <c r="F76" s="17"/>
      <c r="G76" s="124"/>
      <c r="H76" s="124"/>
      <c r="I76" s="125"/>
    </row>
    <row r="77" spans="1:9" ht="12">
      <c r="A77" s="78" t="s">
        <v>78</v>
      </c>
      <c r="B77" s="17">
        <v>67</v>
      </c>
      <c r="C77" s="18" t="s">
        <v>76</v>
      </c>
      <c r="D77" s="18">
        <v>214</v>
      </c>
      <c r="E77" s="115"/>
      <c r="F77" s="17"/>
      <c r="G77" s="124"/>
      <c r="H77" s="124"/>
      <c r="I77" s="125"/>
    </row>
    <row r="78" spans="1:9" ht="12.75" thickBot="1">
      <c r="A78" s="83" t="s">
        <v>79</v>
      </c>
      <c r="B78" s="30">
        <v>68</v>
      </c>
      <c r="C78" s="31" t="s">
        <v>76</v>
      </c>
      <c r="D78" s="31">
        <v>214</v>
      </c>
      <c r="E78" s="126"/>
      <c r="F78" s="30"/>
      <c r="G78" s="127"/>
      <c r="H78" s="127"/>
      <c r="I78" s="128"/>
    </row>
    <row r="79" spans="1:9" ht="24" customHeight="1">
      <c r="A79" s="129" t="s">
        <v>80</v>
      </c>
      <c r="B79" s="51">
        <v>69</v>
      </c>
      <c r="C79" s="52" t="s">
        <v>81</v>
      </c>
      <c r="D79" s="52">
        <v>385</v>
      </c>
      <c r="E79" s="311">
        <v>4.254</v>
      </c>
      <c r="F79" s="312">
        <f>E79</f>
        <v>4.254</v>
      </c>
      <c r="G79" s="88"/>
      <c r="H79" s="62" t="s">
        <v>169</v>
      </c>
      <c r="I79" s="41" t="s">
        <v>169</v>
      </c>
    </row>
    <row r="80" spans="1:9" ht="12">
      <c r="A80" s="114" t="s">
        <v>82</v>
      </c>
      <c r="B80" s="17">
        <v>70</v>
      </c>
      <c r="C80" s="18" t="s">
        <v>81</v>
      </c>
      <c r="D80" s="18">
        <v>385</v>
      </c>
      <c r="E80" s="20"/>
      <c r="F80" s="19"/>
      <c r="G80" s="20"/>
      <c r="H80" s="19" t="s">
        <v>169</v>
      </c>
      <c r="I80" s="22" t="s">
        <v>169</v>
      </c>
    </row>
    <row r="81" spans="1:9" ht="12">
      <c r="A81" s="130" t="s">
        <v>83</v>
      </c>
      <c r="B81" s="17">
        <v>71</v>
      </c>
      <c r="C81" s="18" t="s">
        <v>81</v>
      </c>
      <c r="D81" s="18">
        <v>385</v>
      </c>
      <c r="E81" s="20"/>
      <c r="F81" s="19"/>
      <c r="G81" s="20"/>
      <c r="H81" s="19" t="s">
        <v>169</v>
      </c>
      <c r="I81" s="231" t="s">
        <v>169</v>
      </c>
    </row>
    <row r="82" spans="1:9" ht="12">
      <c r="A82" s="131" t="s">
        <v>84</v>
      </c>
      <c r="B82" s="17">
        <v>72</v>
      </c>
      <c r="C82" s="18" t="s">
        <v>81</v>
      </c>
      <c r="D82" s="18">
        <v>385</v>
      </c>
      <c r="E82" s="20"/>
      <c r="F82" s="19"/>
      <c r="G82" s="20"/>
      <c r="H82" s="19" t="s">
        <v>169</v>
      </c>
      <c r="I82" s="231" t="s">
        <v>169</v>
      </c>
    </row>
    <row r="83" spans="1:9" ht="12.75" thickBot="1">
      <c r="A83" s="132" t="s">
        <v>85</v>
      </c>
      <c r="B83" s="30">
        <v>73</v>
      </c>
      <c r="C83" s="31" t="s">
        <v>81</v>
      </c>
      <c r="D83" s="31">
        <v>385</v>
      </c>
      <c r="E83" s="305">
        <f>E79</f>
        <v>4.254</v>
      </c>
      <c r="F83" s="133">
        <f>E83</f>
        <v>4.254</v>
      </c>
      <c r="G83" s="32"/>
      <c r="H83" s="33" t="s">
        <v>169</v>
      </c>
      <c r="I83" s="232" t="s">
        <v>169</v>
      </c>
    </row>
    <row r="84" spans="1:9" ht="24">
      <c r="A84" s="92" t="s">
        <v>86</v>
      </c>
      <c r="B84" s="8">
        <v>74</v>
      </c>
      <c r="C84" s="9" t="s">
        <v>81</v>
      </c>
      <c r="D84" s="9">
        <v>385</v>
      </c>
      <c r="E84" s="54" t="e">
        <f>E85+E87+E88+2100/1000</f>
        <v>#REF!</v>
      </c>
      <c r="F84" s="61">
        <v>181.42</v>
      </c>
      <c r="G84" s="54"/>
      <c r="H84" s="61" t="s">
        <v>169</v>
      </c>
      <c r="I84" s="77" t="s">
        <v>169</v>
      </c>
    </row>
    <row r="85" spans="1:9" ht="12">
      <c r="A85" s="114" t="s">
        <v>82</v>
      </c>
      <c r="B85" s="17">
        <v>75</v>
      </c>
      <c r="C85" s="18" t="s">
        <v>81</v>
      </c>
      <c r="D85" s="18">
        <v>385</v>
      </c>
      <c r="E85" s="20">
        <f>((396*44000)+(16219*7200))/1000000</f>
        <v>134.2008</v>
      </c>
      <c r="F85" s="19">
        <v>134.2</v>
      </c>
      <c r="G85" s="20"/>
      <c r="H85" s="19" t="s">
        <v>169</v>
      </c>
      <c r="I85" s="22" t="s">
        <v>169</v>
      </c>
    </row>
    <row r="86" spans="1:9" ht="12">
      <c r="A86" s="130" t="s">
        <v>83</v>
      </c>
      <c r="B86" s="17">
        <v>76</v>
      </c>
      <c r="C86" s="18" t="s">
        <v>81</v>
      </c>
      <c r="D86" s="18">
        <v>385</v>
      </c>
      <c r="E86" s="20"/>
      <c r="F86" s="20"/>
      <c r="G86" s="20"/>
      <c r="H86" s="20" t="s">
        <v>169</v>
      </c>
      <c r="I86" s="22" t="s">
        <v>169</v>
      </c>
    </row>
    <row r="87" spans="1:9" ht="12">
      <c r="A87" s="131" t="s">
        <v>84</v>
      </c>
      <c r="B87" s="17">
        <v>77</v>
      </c>
      <c r="C87" s="18" t="s">
        <v>81</v>
      </c>
      <c r="D87" s="18">
        <v>385</v>
      </c>
      <c r="E87" s="308" t="e">
        <f>'табл 3'!K34/1000</f>
        <v>#REF!</v>
      </c>
      <c r="F87" s="307" t="e">
        <f>E87</f>
        <v>#REF!</v>
      </c>
      <c r="G87" s="20"/>
      <c r="H87" s="19" t="s">
        <v>169</v>
      </c>
      <c r="I87" s="22" t="s">
        <v>169</v>
      </c>
    </row>
    <row r="88" spans="1:9" ht="12.75" thickBot="1">
      <c r="A88" s="132" t="s">
        <v>85</v>
      </c>
      <c r="B88" s="30">
        <v>78</v>
      </c>
      <c r="C88" s="31" t="s">
        <v>81</v>
      </c>
      <c r="D88" s="31">
        <v>385</v>
      </c>
      <c r="E88" s="305">
        <f>'табл 3'!J34/1000-'табл 1'!H35/1000</f>
        <v>39.55</v>
      </c>
      <c r="F88" s="133">
        <f>E88</f>
        <v>39.55</v>
      </c>
      <c r="G88" s="32"/>
      <c r="H88" s="33" t="s">
        <v>169</v>
      </c>
      <c r="I88" s="34" t="s">
        <v>169</v>
      </c>
    </row>
    <row r="89" spans="1:9" ht="15" customHeight="1" thickBot="1">
      <c r="A89" s="134" t="s">
        <v>87</v>
      </c>
      <c r="B89" s="65">
        <v>79</v>
      </c>
      <c r="C89" s="135" t="s">
        <v>81</v>
      </c>
      <c r="D89" s="135">
        <v>385</v>
      </c>
      <c r="E89" s="63"/>
      <c r="F89" s="69"/>
      <c r="G89" s="63"/>
      <c r="H89" s="69"/>
      <c r="I89" s="14"/>
    </row>
    <row r="90" spans="1:9" ht="12">
      <c r="A90" s="92" t="s">
        <v>88</v>
      </c>
      <c r="B90" s="9">
        <v>80</v>
      </c>
      <c r="C90" s="9" t="s">
        <v>81</v>
      </c>
      <c r="D90" s="9">
        <v>385</v>
      </c>
      <c r="E90" s="12">
        <f>E91+E92</f>
        <v>143.1368</v>
      </c>
      <c r="F90" s="12" t="s">
        <v>169</v>
      </c>
      <c r="G90" s="12" t="s">
        <v>169</v>
      </c>
      <c r="H90" s="12" t="s">
        <v>169</v>
      </c>
      <c r="I90" s="77" t="s">
        <v>169</v>
      </c>
    </row>
    <row r="91" spans="1:9" s="141" customFormat="1" ht="12">
      <c r="A91" s="136" t="s">
        <v>89</v>
      </c>
      <c r="B91" s="137">
        <v>81</v>
      </c>
      <c r="C91" s="138" t="s">
        <v>81</v>
      </c>
      <c r="D91" s="137">
        <v>385</v>
      </c>
      <c r="E91" s="137">
        <v>119.118</v>
      </c>
      <c r="F91" s="137" t="s">
        <v>169</v>
      </c>
      <c r="G91" s="139" t="s">
        <v>169</v>
      </c>
      <c r="H91" s="139" t="s">
        <v>169</v>
      </c>
      <c r="I91" s="140" t="s">
        <v>169</v>
      </c>
    </row>
    <row r="92" spans="1:9" s="141" customFormat="1" ht="12">
      <c r="A92" s="136" t="s">
        <v>90</v>
      </c>
      <c r="B92" s="137">
        <v>82</v>
      </c>
      <c r="C92" s="138" t="s">
        <v>81</v>
      </c>
      <c r="D92" s="137">
        <v>385</v>
      </c>
      <c r="E92" s="313">
        <v>24.0188</v>
      </c>
      <c r="F92" s="137" t="s">
        <v>169</v>
      </c>
      <c r="G92" s="137" t="s">
        <v>169</v>
      </c>
      <c r="H92" s="137" t="s">
        <v>169</v>
      </c>
      <c r="I92" s="228" t="s">
        <v>169</v>
      </c>
    </row>
    <row r="93" spans="1:9" s="141" customFormat="1" ht="12">
      <c r="A93" s="142" t="s">
        <v>91</v>
      </c>
      <c r="B93" s="138">
        <v>83</v>
      </c>
      <c r="C93" s="138" t="s">
        <v>81</v>
      </c>
      <c r="D93" s="137">
        <v>385</v>
      </c>
      <c r="E93" s="143"/>
      <c r="F93" s="138" t="s">
        <v>169</v>
      </c>
      <c r="G93" s="138" t="s">
        <v>169</v>
      </c>
      <c r="H93" s="138" t="s">
        <v>169</v>
      </c>
      <c r="I93" s="229" t="s">
        <v>169</v>
      </c>
    </row>
    <row r="94" spans="1:9" s="141" customFormat="1" ht="14.25" customHeight="1">
      <c r="A94" s="142" t="s">
        <v>92</v>
      </c>
      <c r="B94" s="138">
        <v>84</v>
      </c>
      <c r="C94" s="138" t="s">
        <v>81</v>
      </c>
      <c r="D94" s="137">
        <v>385</v>
      </c>
      <c r="E94" s="144"/>
      <c r="F94" s="138" t="s">
        <v>169</v>
      </c>
      <c r="G94" s="138" t="s">
        <v>169</v>
      </c>
      <c r="H94" s="138" t="s">
        <v>169</v>
      </c>
      <c r="I94" s="229" t="s">
        <v>169</v>
      </c>
    </row>
    <row r="95" spans="1:9" s="141" customFormat="1" ht="12.75" thickBot="1">
      <c r="A95" s="145" t="s">
        <v>93</v>
      </c>
      <c r="B95" s="146">
        <v>85</v>
      </c>
      <c r="C95" s="146" t="s">
        <v>81</v>
      </c>
      <c r="D95" s="147">
        <v>385</v>
      </c>
      <c r="E95" s="148"/>
      <c r="F95" s="146" t="s">
        <v>169</v>
      </c>
      <c r="G95" s="146" t="s">
        <v>169</v>
      </c>
      <c r="H95" s="146" t="s">
        <v>169</v>
      </c>
      <c r="I95" s="230" t="s">
        <v>169</v>
      </c>
    </row>
    <row r="96" ht="12">
      <c r="A96" s="149"/>
    </row>
    <row r="97" ht="12">
      <c r="A97" s="149"/>
    </row>
    <row r="98" ht="12">
      <c r="A98" s="149"/>
    </row>
    <row r="99" spans="1:6" ht="12.75">
      <c r="A99" s="364" t="s">
        <v>94</v>
      </c>
      <c r="B99" s="364"/>
      <c r="C99" s="364"/>
      <c r="D99" s="364"/>
      <c r="E99" s="364"/>
      <c r="F99" s="364"/>
    </row>
    <row r="100" spans="1:5" ht="12.75">
      <c r="A100" s="357" t="s">
        <v>95</v>
      </c>
      <c r="B100" s="357"/>
      <c r="C100" s="357"/>
      <c r="E100" s="151"/>
    </row>
    <row r="101" spans="1:5" ht="12.75">
      <c r="A101" s="152"/>
      <c r="E101" s="151"/>
    </row>
    <row r="102" spans="1:6" ht="12.75">
      <c r="A102" s="356" t="s">
        <v>96</v>
      </c>
      <c r="B102" s="356"/>
      <c r="C102" s="356"/>
      <c r="D102" s="356"/>
      <c r="E102" s="356"/>
      <c r="F102" s="356"/>
    </row>
    <row r="103" spans="1:6" ht="12.75">
      <c r="A103" s="357" t="s">
        <v>97</v>
      </c>
      <c r="B103" s="357"/>
      <c r="C103" s="357"/>
      <c r="D103" s="357"/>
      <c r="E103" s="357"/>
      <c r="F103" s="357"/>
    </row>
    <row r="104" spans="1:5" ht="12.75">
      <c r="A104" s="153" t="s">
        <v>173</v>
      </c>
      <c r="E104" s="151"/>
    </row>
  </sheetData>
  <sheetProtection/>
  <mergeCells count="16">
    <mergeCell ref="A1:I1"/>
    <mergeCell ref="A2:I2"/>
    <mergeCell ref="A3:I3"/>
    <mergeCell ref="A5:A7"/>
    <mergeCell ref="B5:B7"/>
    <mergeCell ref="C5:C7"/>
    <mergeCell ref="D5:D7"/>
    <mergeCell ref="E5:E7"/>
    <mergeCell ref="F5:F7"/>
    <mergeCell ref="G5:G7"/>
    <mergeCell ref="A102:F102"/>
    <mergeCell ref="A103:F103"/>
    <mergeCell ref="H5:H7"/>
    <mergeCell ref="I5:I7"/>
    <mergeCell ref="A99:F99"/>
    <mergeCell ref="A100:C100"/>
  </mergeCells>
  <printOptions/>
  <pageMargins left="0.6692913385826772" right="0.2755905511811024" top="0.7874015748031497" bottom="0.3937007874015748" header="0.4724409448818898" footer="0.35433070866141736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5"/>
  <sheetViews>
    <sheetView zoomScale="75" zoomScaleNormal="75" zoomScalePageLayoutView="0" workbookViewId="0" topLeftCell="A4">
      <selection activeCell="S26" sqref="S26"/>
    </sheetView>
  </sheetViews>
  <sheetFormatPr defaultColWidth="9.00390625" defaultRowHeight="12.75"/>
  <cols>
    <col min="1" max="1" width="44.875" style="156" customWidth="1"/>
    <col min="2" max="2" width="7.00390625" style="156" customWidth="1"/>
    <col min="3" max="3" width="7.625" style="156" customWidth="1"/>
    <col min="4" max="4" width="14.375" style="156" customWidth="1"/>
    <col min="5" max="5" width="8.75390625" style="156" customWidth="1"/>
    <col min="6" max="6" width="7.375" style="156" customWidth="1"/>
    <col min="7" max="7" width="14.125" style="156" customWidth="1"/>
    <col min="8" max="8" width="8.375" style="156" customWidth="1"/>
    <col min="9" max="9" width="11.625" style="156" customWidth="1"/>
    <col min="10" max="10" width="12.375" style="156" customWidth="1"/>
    <col min="11" max="11" width="11.375" style="156" customWidth="1"/>
    <col min="12" max="12" width="6.75390625" style="156" customWidth="1"/>
    <col min="13" max="13" width="14.125" style="156" customWidth="1"/>
    <col min="14" max="14" width="9.875" style="156" customWidth="1"/>
    <col min="15" max="49" width="9.125" style="156" customWidth="1"/>
    <col min="50" max="51" width="11.25390625" style="156" customWidth="1"/>
    <col min="52" max="52" width="9.375" style="156" customWidth="1"/>
    <col min="53" max="53" width="10.875" style="156" customWidth="1"/>
    <col min="54" max="54" width="10.375" style="156" customWidth="1"/>
    <col min="55" max="55" width="11.25390625" style="156" customWidth="1"/>
    <col min="56" max="56" width="12.75390625" style="156" customWidth="1"/>
    <col min="57" max="57" width="13.75390625" style="156" customWidth="1"/>
    <col min="58" max="16384" width="9.125" style="156" customWidth="1"/>
  </cols>
  <sheetData>
    <row r="1" spans="1:14" ht="22.5" customHeight="1">
      <c r="A1" s="380" t="s">
        <v>203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 customHeight="1">
      <c r="A2" s="189"/>
      <c r="B2" s="188"/>
      <c r="C2" s="188"/>
      <c r="D2" s="188"/>
      <c r="E2" s="188"/>
      <c r="F2" s="188"/>
      <c r="G2" s="188"/>
      <c r="H2" s="190" t="s">
        <v>138</v>
      </c>
      <c r="I2" s="188"/>
      <c r="J2" s="188"/>
      <c r="K2" s="188"/>
      <c r="L2" s="188"/>
      <c r="M2" s="154"/>
      <c r="N2" s="154"/>
    </row>
    <row r="3" spans="1:14" ht="22.5" customHeight="1">
      <c r="A3" s="381" t="s">
        <v>204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57" ht="15.75" customHeight="1" thickBot="1">
      <c r="A4" s="157"/>
      <c r="C4" s="158"/>
      <c r="D4" s="158"/>
      <c r="E4" s="158"/>
      <c r="F4" s="158"/>
      <c r="G4" s="157"/>
      <c r="H4" s="157"/>
      <c r="I4" s="157"/>
      <c r="J4" s="157"/>
      <c r="K4" s="157"/>
      <c r="L4" s="157"/>
      <c r="M4" s="377" t="s">
        <v>98</v>
      </c>
      <c r="N4" s="377"/>
      <c r="BA4" s="159"/>
      <c r="BB4" s="159"/>
      <c r="BC4" s="159"/>
      <c r="BD4" s="159"/>
      <c r="BE4" s="159"/>
    </row>
    <row r="5" spans="1:57" ht="16.5" hidden="1" thickBot="1">
      <c r="A5" s="157"/>
      <c r="C5" s="158"/>
      <c r="D5" s="158"/>
      <c r="E5" s="158"/>
      <c r="F5" s="158"/>
      <c r="G5" s="157"/>
      <c r="H5" s="157"/>
      <c r="I5" s="157"/>
      <c r="J5" s="157"/>
      <c r="K5" s="157"/>
      <c r="L5" s="157"/>
      <c r="M5" s="219"/>
      <c r="N5" s="219"/>
      <c r="BA5" s="159"/>
      <c r="BB5" s="159"/>
      <c r="BC5" s="159"/>
      <c r="BD5" s="159"/>
      <c r="BE5" s="159"/>
    </row>
    <row r="6" spans="1:17" ht="29.25" customHeight="1">
      <c r="A6" s="382" t="s">
        <v>6</v>
      </c>
      <c r="B6" s="385" t="s">
        <v>1</v>
      </c>
      <c r="C6" s="378" t="s">
        <v>99</v>
      </c>
      <c r="D6" s="378"/>
      <c r="E6" s="378"/>
      <c r="F6" s="378"/>
      <c r="G6" s="378"/>
      <c r="H6" s="378"/>
      <c r="I6" s="378" t="s">
        <v>120</v>
      </c>
      <c r="J6" s="378"/>
      <c r="K6" s="378"/>
      <c r="L6" s="378"/>
      <c r="M6" s="378"/>
      <c r="N6" s="379"/>
      <c r="O6" s="160"/>
      <c r="P6" s="161"/>
      <c r="Q6" s="161"/>
    </row>
    <row r="7" spans="1:17" ht="17.25" customHeight="1">
      <c r="A7" s="383"/>
      <c r="B7" s="386"/>
      <c r="C7" s="375" t="s">
        <v>100</v>
      </c>
      <c r="D7" s="375"/>
      <c r="E7" s="375"/>
      <c r="F7" s="375" t="s">
        <v>101</v>
      </c>
      <c r="G7" s="375"/>
      <c r="H7" s="375"/>
      <c r="I7" s="375" t="s">
        <v>100</v>
      </c>
      <c r="J7" s="375"/>
      <c r="K7" s="375"/>
      <c r="L7" s="375" t="s">
        <v>101</v>
      </c>
      <c r="M7" s="375"/>
      <c r="N7" s="376"/>
      <c r="O7" s="162"/>
      <c r="P7" s="161"/>
      <c r="Q7" s="161"/>
    </row>
    <row r="8" spans="1:17" ht="66" customHeight="1" thickBot="1">
      <c r="A8" s="384"/>
      <c r="B8" s="387"/>
      <c r="C8" s="216" t="s">
        <v>102</v>
      </c>
      <c r="D8" s="217" t="s">
        <v>103</v>
      </c>
      <c r="E8" s="217" t="s">
        <v>104</v>
      </c>
      <c r="F8" s="216" t="s">
        <v>102</v>
      </c>
      <c r="G8" s="217" t="s">
        <v>103</v>
      </c>
      <c r="H8" s="217" t="s">
        <v>104</v>
      </c>
      <c r="I8" s="216" t="s">
        <v>102</v>
      </c>
      <c r="J8" s="217" t="s">
        <v>103</v>
      </c>
      <c r="K8" s="217" t="s">
        <v>104</v>
      </c>
      <c r="L8" s="216" t="s">
        <v>102</v>
      </c>
      <c r="M8" s="217" t="s">
        <v>103</v>
      </c>
      <c r="N8" s="218" t="s">
        <v>104</v>
      </c>
      <c r="O8" s="162"/>
      <c r="P8" s="161"/>
      <c r="Q8" s="161"/>
    </row>
    <row r="9" spans="1:15" ht="16.5" thickBot="1">
      <c r="A9" s="179">
        <v>1</v>
      </c>
      <c r="B9" s="180">
        <v>2</v>
      </c>
      <c r="C9" s="180">
        <v>3</v>
      </c>
      <c r="D9" s="180">
        <v>4</v>
      </c>
      <c r="E9" s="180">
        <v>5</v>
      </c>
      <c r="F9" s="180">
        <v>6</v>
      </c>
      <c r="G9" s="180">
        <v>7</v>
      </c>
      <c r="H9" s="180">
        <v>8</v>
      </c>
      <c r="I9" s="180">
        <v>9</v>
      </c>
      <c r="J9" s="180">
        <v>10</v>
      </c>
      <c r="K9" s="180">
        <v>11</v>
      </c>
      <c r="L9" s="180">
        <v>12</v>
      </c>
      <c r="M9" s="180">
        <v>13</v>
      </c>
      <c r="N9" s="181">
        <v>14</v>
      </c>
      <c r="O9" s="163"/>
    </row>
    <row r="10" spans="1:15" ht="15.75">
      <c r="A10" s="166" t="s">
        <v>105</v>
      </c>
      <c r="B10" s="164" t="s">
        <v>32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7"/>
      <c r="N10" s="267"/>
      <c r="O10" s="163"/>
    </row>
    <row r="11" spans="1:15" ht="18.75">
      <c r="A11" s="166" t="s">
        <v>106</v>
      </c>
      <c r="B11" s="167" t="s">
        <v>107</v>
      </c>
      <c r="C11" s="276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163"/>
    </row>
    <row r="12" spans="1:15" ht="15.75">
      <c r="A12" s="284" t="s">
        <v>208</v>
      </c>
      <c r="B12" s="287" t="s">
        <v>32</v>
      </c>
      <c r="C12" s="288">
        <v>6</v>
      </c>
      <c r="D12" s="288">
        <v>3</v>
      </c>
      <c r="E12" s="289">
        <v>0</v>
      </c>
      <c r="F12" s="289">
        <v>0</v>
      </c>
      <c r="G12" s="290">
        <v>0</v>
      </c>
      <c r="H12" s="291">
        <v>0</v>
      </c>
      <c r="I12" s="291">
        <f>'табл 1'!G31+'табл 1'!K31+'табл 1'!K48</f>
        <v>18900</v>
      </c>
      <c r="J12" s="291">
        <f>'табл 1'!H26+'табл 1'!J26+'табл 1'!J28+'табл 1'!J30+'табл 1'!J47</f>
        <v>18700</v>
      </c>
      <c r="K12" s="292"/>
      <c r="L12" s="291">
        <v>0</v>
      </c>
      <c r="M12" s="291">
        <v>0</v>
      </c>
      <c r="N12" s="290">
        <v>0</v>
      </c>
      <c r="O12" s="163"/>
    </row>
    <row r="13" spans="1:15" ht="15.75">
      <c r="A13" s="293" t="s">
        <v>108</v>
      </c>
      <c r="B13" s="294"/>
      <c r="C13" s="295"/>
      <c r="D13" s="295"/>
      <c r="E13" s="295"/>
      <c r="F13" s="295"/>
      <c r="G13" s="296"/>
      <c r="H13" s="297"/>
      <c r="I13" s="298"/>
      <c r="J13" s="298"/>
      <c r="K13" s="298"/>
      <c r="L13" s="297"/>
      <c r="M13" s="297"/>
      <c r="N13" s="303"/>
      <c r="O13" s="163"/>
    </row>
    <row r="14" spans="1:15" ht="15.75">
      <c r="A14" s="299" t="s">
        <v>209</v>
      </c>
      <c r="B14" s="287" t="s">
        <v>37</v>
      </c>
      <c r="C14" s="315">
        <v>16.04</v>
      </c>
      <c r="D14" s="300">
        <v>0.972</v>
      </c>
      <c r="E14" s="289">
        <v>0</v>
      </c>
      <c r="F14" s="289">
        <v>0</v>
      </c>
      <c r="G14" s="290">
        <v>0</v>
      </c>
      <c r="H14" s="291">
        <v>0</v>
      </c>
      <c r="I14" s="291">
        <f>'табл 1'!J34+'табл 1'!K34+'табл 1'!J51+'табл 1'!K51-200-1050</f>
        <v>19650</v>
      </c>
      <c r="J14" s="291">
        <f>'табл 1'!J34+'табл 1'!J51-200-1050</f>
        <v>19450</v>
      </c>
      <c r="K14" s="291">
        <v>0</v>
      </c>
      <c r="L14" s="291">
        <v>0</v>
      </c>
      <c r="M14" s="291">
        <v>0</v>
      </c>
      <c r="N14" s="290">
        <v>0</v>
      </c>
      <c r="O14" s="163"/>
    </row>
    <row r="15" spans="1:15" ht="15.75">
      <c r="A15" s="164" t="s">
        <v>109</v>
      </c>
      <c r="B15" s="166"/>
      <c r="C15" s="273"/>
      <c r="D15" s="273"/>
      <c r="E15" s="273"/>
      <c r="F15" s="273"/>
      <c r="G15" s="268"/>
      <c r="H15" s="269"/>
      <c r="I15" s="269"/>
      <c r="J15" s="270"/>
      <c r="K15" s="269"/>
      <c r="L15" s="304"/>
      <c r="M15" s="282"/>
      <c r="N15" s="304"/>
      <c r="O15" s="163"/>
    </row>
    <row r="16" spans="1:15" ht="15.75">
      <c r="A16" s="167" t="s">
        <v>110</v>
      </c>
      <c r="B16" s="169" t="s">
        <v>37</v>
      </c>
      <c r="C16" s="278">
        <v>0.972</v>
      </c>
      <c r="D16" s="278">
        <f aca="true" t="shared" si="0" ref="D16:K16">D14</f>
        <v>0.972</v>
      </c>
      <c r="E16" s="272">
        <f t="shared" si="0"/>
        <v>0</v>
      </c>
      <c r="F16" s="272">
        <f t="shared" si="0"/>
        <v>0</v>
      </c>
      <c r="G16" s="272">
        <f t="shared" si="0"/>
        <v>0</v>
      </c>
      <c r="H16" s="272">
        <f t="shared" si="0"/>
        <v>0</v>
      </c>
      <c r="I16" s="272">
        <f>I14-150</f>
        <v>19500</v>
      </c>
      <c r="J16" s="272">
        <f t="shared" si="0"/>
        <v>19450</v>
      </c>
      <c r="K16" s="272">
        <f t="shared" si="0"/>
        <v>0</v>
      </c>
      <c r="L16" s="277">
        <v>0</v>
      </c>
      <c r="M16" s="271">
        <v>0</v>
      </c>
      <c r="N16" s="277">
        <v>0</v>
      </c>
      <c r="O16" s="163"/>
    </row>
    <row r="17" spans="1:15" ht="15.75">
      <c r="A17" s="293" t="s">
        <v>111</v>
      </c>
      <c r="B17" s="294"/>
      <c r="C17" s="295"/>
      <c r="D17" s="295"/>
      <c r="E17" s="295"/>
      <c r="F17" s="295"/>
      <c r="G17" s="296"/>
      <c r="H17" s="298"/>
      <c r="I17" s="298"/>
      <c r="J17" s="298"/>
      <c r="K17" s="298"/>
      <c r="L17" s="297"/>
      <c r="M17" s="297"/>
      <c r="N17" s="303"/>
      <c r="O17" s="163"/>
    </row>
    <row r="18" spans="1:15" ht="15.75">
      <c r="A18" s="299" t="s">
        <v>210</v>
      </c>
      <c r="B18" s="287" t="s">
        <v>32</v>
      </c>
      <c r="C18" s="288">
        <v>1</v>
      </c>
      <c r="D18" s="288">
        <v>0</v>
      </c>
      <c r="E18" s="288">
        <v>1</v>
      </c>
      <c r="F18" s="288">
        <v>0</v>
      </c>
      <c r="G18" s="326">
        <v>0</v>
      </c>
      <c r="H18" s="291">
        <v>0</v>
      </c>
      <c r="I18" s="291" t="e">
        <f>'табл 1'!#REF!</f>
        <v>#REF!</v>
      </c>
      <c r="J18" s="291">
        <v>0</v>
      </c>
      <c r="K18" s="291">
        <v>1050</v>
      </c>
      <c r="L18" s="291">
        <v>0</v>
      </c>
      <c r="M18" s="291">
        <v>0</v>
      </c>
      <c r="N18" s="290">
        <v>0</v>
      </c>
      <c r="O18" s="163"/>
    </row>
    <row r="19" spans="1:15" ht="15.75">
      <c r="A19" s="293" t="s">
        <v>211</v>
      </c>
      <c r="B19" s="301" t="s">
        <v>37</v>
      </c>
      <c r="C19" s="315">
        <v>16.16</v>
      </c>
      <c r="D19" s="300">
        <v>0.495</v>
      </c>
      <c r="E19" s="300">
        <v>2.45</v>
      </c>
      <c r="F19" s="289">
        <v>0</v>
      </c>
      <c r="G19" s="290">
        <v>0</v>
      </c>
      <c r="H19" s="291">
        <v>0</v>
      </c>
      <c r="I19" s="291">
        <f>'табл 1'!J36+'табл 1'!K37+200</f>
        <v>2350</v>
      </c>
      <c r="J19" s="291">
        <v>200</v>
      </c>
      <c r="K19" s="291">
        <v>2700</v>
      </c>
      <c r="L19" s="291">
        <v>0</v>
      </c>
      <c r="M19" s="291">
        <v>0</v>
      </c>
      <c r="N19" s="290">
        <v>0</v>
      </c>
      <c r="O19" s="163"/>
    </row>
    <row r="20" spans="1:15" ht="15.75" customHeight="1">
      <c r="A20" s="172" t="s">
        <v>112</v>
      </c>
      <c r="B20" s="171" t="s">
        <v>37</v>
      </c>
      <c r="C20" s="281">
        <v>2.945</v>
      </c>
      <c r="D20" s="281">
        <f>D19</f>
        <v>0.495</v>
      </c>
      <c r="E20" s="281">
        <v>2.45</v>
      </c>
      <c r="F20" s="274">
        <v>0</v>
      </c>
      <c r="G20" s="279">
        <v>0</v>
      </c>
      <c r="H20" s="280">
        <v>0</v>
      </c>
      <c r="I20" s="280">
        <f>J20+K20</f>
        <v>2900</v>
      </c>
      <c r="J20" s="280">
        <f>J19</f>
        <v>200</v>
      </c>
      <c r="K20" s="280">
        <f>K19</f>
        <v>2700</v>
      </c>
      <c r="L20" s="280">
        <v>0</v>
      </c>
      <c r="M20" s="280">
        <v>0</v>
      </c>
      <c r="N20" s="279">
        <v>0</v>
      </c>
      <c r="O20" s="163"/>
    </row>
    <row r="21" spans="1:15" ht="15.75" customHeight="1">
      <c r="A21" s="293" t="s">
        <v>212</v>
      </c>
      <c r="B21" s="287" t="s">
        <v>37</v>
      </c>
      <c r="C21" s="289">
        <v>8.5</v>
      </c>
      <c r="D21" s="289">
        <v>0</v>
      </c>
      <c r="E21" s="289">
        <v>0</v>
      </c>
      <c r="F21" s="289">
        <v>0</v>
      </c>
      <c r="G21" s="290">
        <v>0</v>
      </c>
      <c r="H21" s="291">
        <v>0</v>
      </c>
      <c r="I21" s="291">
        <v>100</v>
      </c>
      <c r="J21" s="291">
        <v>0</v>
      </c>
      <c r="K21" s="291">
        <v>0</v>
      </c>
      <c r="L21" s="291">
        <v>0</v>
      </c>
      <c r="M21" s="291">
        <v>0</v>
      </c>
      <c r="N21" s="277">
        <v>0</v>
      </c>
      <c r="O21" s="163"/>
    </row>
    <row r="22" spans="1:15" ht="15.75" customHeight="1">
      <c r="A22" s="172" t="s">
        <v>164</v>
      </c>
      <c r="B22" s="169" t="s">
        <v>37</v>
      </c>
      <c r="C22" s="272">
        <v>0</v>
      </c>
      <c r="D22" s="272">
        <v>0</v>
      </c>
      <c r="E22" s="272">
        <v>0</v>
      </c>
      <c r="F22" s="272">
        <v>0</v>
      </c>
      <c r="G22" s="277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7">
        <v>0</v>
      </c>
      <c r="O22" s="163"/>
    </row>
    <row r="23" spans="1:15" ht="15.75" customHeight="1">
      <c r="A23" s="302" t="s">
        <v>113</v>
      </c>
      <c r="B23" s="287" t="s">
        <v>32</v>
      </c>
      <c r="C23" s="289">
        <v>3</v>
      </c>
      <c r="D23" s="289">
        <v>1</v>
      </c>
      <c r="E23" s="289">
        <v>0</v>
      </c>
      <c r="F23" s="289">
        <v>0</v>
      </c>
      <c r="G23" s="290">
        <v>0</v>
      </c>
      <c r="H23" s="291">
        <v>0</v>
      </c>
      <c r="I23" s="316">
        <v>550</v>
      </c>
      <c r="J23" s="291">
        <v>200</v>
      </c>
      <c r="K23" s="291">
        <v>0</v>
      </c>
      <c r="L23" s="291">
        <v>0</v>
      </c>
      <c r="M23" s="291">
        <v>0</v>
      </c>
      <c r="N23" s="290">
        <v>0</v>
      </c>
      <c r="O23" s="163"/>
    </row>
    <row r="24" spans="1:15" ht="15.75" customHeight="1">
      <c r="A24" s="302" t="s">
        <v>213</v>
      </c>
      <c r="B24" s="287" t="s">
        <v>37</v>
      </c>
      <c r="C24" s="300">
        <v>0.25</v>
      </c>
      <c r="D24" s="300">
        <v>0</v>
      </c>
      <c r="E24" s="300">
        <v>0.25</v>
      </c>
      <c r="F24" s="289">
        <v>0</v>
      </c>
      <c r="G24" s="290">
        <v>0</v>
      </c>
      <c r="H24" s="291">
        <v>0</v>
      </c>
      <c r="I24" s="291">
        <f>'табл 1'!G55</f>
        <v>5120</v>
      </c>
      <c r="J24" s="291">
        <v>0</v>
      </c>
      <c r="K24" s="291">
        <f>'табл 1'!G55</f>
        <v>5120</v>
      </c>
      <c r="L24" s="291">
        <v>0</v>
      </c>
      <c r="M24" s="291">
        <v>0</v>
      </c>
      <c r="N24" s="290">
        <v>0</v>
      </c>
      <c r="O24" s="163"/>
    </row>
    <row r="25" spans="1:15" ht="15.75" customHeight="1">
      <c r="A25" s="174" t="s">
        <v>114</v>
      </c>
      <c r="B25" s="169" t="s">
        <v>37</v>
      </c>
      <c r="C25" s="278">
        <v>0.25</v>
      </c>
      <c r="D25" s="278">
        <f>D24</f>
        <v>0</v>
      </c>
      <c r="E25" s="278">
        <v>0.25</v>
      </c>
      <c r="F25" s="272">
        <v>0</v>
      </c>
      <c r="G25" s="277">
        <v>0</v>
      </c>
      <c r="H25" s="271">
        <v>0</v>
      </c>
      <c r="I25" s="271">
        <f>I24</f>
        <v>5120</v>
      </c>
      <c r="J25" s="271">
        <f>J24</f>
        <v>0</v>
      </c>
      <c r="K25" s="271">
        <f>K24</f>
        <v>5120</v>
      </c>
      <c r="L25" s="271">
        <v>0</v>
      </c>
      <c r="M25" s="271">
        <v>0</v>
      </c>
      <c r="N25" s="277">
        <v>0</v>
      </c>
      <c r="O25" s="163"/>
    </row>
    <row r="26" spans="1:15" ht="15.75">
      <c r="A26" s="299" t="s">
        <v>115</v>
      </c>
      <c r="B26" s="287" t="s">
        <v>32</v>
      </c>
      <c r="C26" s="289">
        <v>4</v>
      </c>
      <c r="D26" s="289">
        <v>1</v>
      </c>
      <c r="E26" s="289">
        <v>3</v>
      </c>
      <c r="F26" s="289">
        <v>0</v>
      </c>
      <c r="G26" s="290">
        <v>0</v>
      </c>
      <c r="H26" s="291">
        <v>0</v>
      </c>
      <c r="I26" s="291" t="e">
        <f>K26+J26</f>
        <v>#REF!</v>
      </c>
      <c r="J26" s="291">
        <v>200</v>
      </c>
      <c r="K26" s="291" t="e">
        <f>'табл 1'!#REF!+'табл 1'!#REF!+'табл 1'!#REF!</f>
        <v>#REF!</v>
      </c>
      <c r="L26" s="291">
        <v>0</v>
      </c>
      <c r="M26" s="291">
        <v>0</v>
      </c>
      <c r="N26" s="290">
        <v>0</v>
      </c>
      <c r="O26" s="163"/>
    </row>
    <row r="27" spans="1:15" ht="18.75">
      <c r="A27" s="167" t="s">
        <v>139</v>
      </c>
      <c r="B27" s="169" t="s">
        <v>116</v>
      </c>
      <c r="C27" s="272"/>
      <c r="D27" s="272"/>
      <c r="E27" s="272"/>
      <c r="F27" s="272"/>
      <c r="G27" s="277"/>
      <c r="H27" s="271"/>
      <c r="I27" s="291">
        <v>0</v>
      </c>
      <c r="J27" s="291">
        <v>0</v>
      </c>
      <c r="K27" s="291">
        <v>0</v>
      </c>
      <c r="L27" s="291"/>
      <c r="M27" s="291"/>
      <c r="N27" s="290"/>
      <c r="O27" s="163"/>
    </row>
    <row r="28" spans="1:18" ht="15.75">
      <c r="A28" s="283" t="s">
        <v>117</v>
      </c>
      <c r="B28" s="284"/>
      <c r="C28" s="285"/>
      <c r="D28" s="285"/>
      <c r="E28" s="285"/>
      <c r="F28" s="285"/>
      <c r="G28" s="286"/>
      <c r="H28" s="286"/>
      <c r="I28" s="286">
        <f>I30+I31+I32+I33</f>
        <v>2100</v>
      </c>
      <c r="J28" s="286">
        <f>J30+J31+J32+J33</f>
        <v>800</v>
      </c>
      <c r="K28" s="286">
        <f>K30+K31+K32+K33</f>
        <v>1000</v>
      </c>
      <c r="L28" s="286">
        <v>0</v>
      </c>
      <c r="M28" s="286">
        <v>0</v>
      </c>
      <c r="N28" s="286">
        <v>0</v>
      </c>
      <c r="O28" s="175"/>
      <c r="P28" s="175"/>
      <c r="Q28" s="163"/>
      <c r="R28" s="163"/>
    </row>
    <row r="29" spans="1:18" ht="15.75">
      <c r="A29" s="172" t="s">
        <v>206</v>
      </c>
      <c r="B29" s="168"/>
      <c r="C29" s="275"/>
      <c r="D29" s="275"/>
      <c r="E29" s="275"/>
      <c r="F29" s="275"/>
      <c r="G29" s="279"/>
      <c r="H29" s="279"/>
      <c r="I29" s="279"/>
      <c r="J29" s="279"/>
      <c r="K29" s="279"/>
      <c r="L29" s="279"/>
      <c r="M29" s="279"/>
      <c r="N29" s="279"/>
      <c r="O29" s="175"/>
      <c r="P29" s="175"/>
      <c r="Q29" s="163"/>
      <c r="R29" s="163"/>
    </row>
    <row r="30" spans="1:18" ht="15.75">
      <c r="A30" s="172" t="s">
        <v>190</v>
      </c>
      <c r="B30" s="287" t="s">
        <v>32</v>
      </c>
      <c r="C30" s="327">
        <v>1</v>
      </c>
      <c r="D30" s="327">
        <v>1</v>
      </c>
      <c r="E30" s="327">
        <v>0</v>
      </c>
      <c r="F30" s="327">
        <v>0</v>
      </c>
      <c r="G30" s="328">
        <v>0</v>
      </c>
      <c r="H30" s="328">
        <v>0</v>
      </c>
      <c r="I30" s="286">
        <f>'табл 1'!G57+'табл 1'!K57</f>
        <v>500</v>
      </c>
      <c r="J30" s="286">
        <f>'табл 1'!J57</f>
        <v>500</v>
      </c>
      <c r="K30" s="286">
        <v>0</v>
      </c>
      <c r="L30" s="286">
        <v>0</v>
      </c>
      <c r="M30" s="286">
        <v>0</v>
      </c>
      <c r="N30" s="286">
        <v>0</v>
      </c>
      <c r="O30" s="175"/>
      <c r="P30" s="175"/>
      <c r="Q30" s="163"/>
      <c r="R30" s="163"/>
    </row>
    <row r="31" spans="1:18" ht="15.75">
      <c r="A31" s="172" t="s">
        <v>207</v>
      </c>
      <c r="B31" s="287" t="s">
        <v>32</v>
      </c>
      <c r="C31" s="327">
        <v>1</v>
      </c>
      <c r="D31" s="327">
        <v>1</v>
      </c>
      <c r="E31" s="327">
        <v>0</v>
      </c>
      <c r="F31" s="327">
        <v>0</v>
      </c>
      <c r="G31" s="328">
        <v>0</v>
      </c>
      <c r="H31" s="328">
        <v>0</v>
      </c>
      <c r="I31" s="286">
        <v>550</v>
      </c>
      <c r="J31" s="286">
        <v>300</v>
      </c>
      <c r="K31" s="286">
        <v>0</v>
      </c>
      <c r="L31" s="286">
        <v>0</v>
      </c>
      <c r="M31" s="286">
        <v>0</v>
      </c>
      <c r="N31" s="286">
        <v>0</v>
      </c>
      <c r="O31" s="175"/>
      <c r="P31" s="175"/>
      <c r="Q31" s="163"/>
      <c r="R31" s="163"/>
    </row>
    <row r="32" spans="1:18" ht="15.75">
      <c r="A32" s="172" t="s">
        <v>224</v>
      </c>
      <c r="B32" s="287" t="s">
        <v>32</v>
      </c>
      <c r="C32" s="327">
        <v>1</v>
      </c>
      <c r="D32" s="327">
        <v>0</v>
      </c>
      <c r="E32" s="327">
        <v>1</v>
      </c>
      <c r="F32" s="327">
        <v>0</v>
      </c>
      <c r="G32" s="328">
        <v>0</v>
      </c>
      <c r="H32" s="328">
        <v>0</v>
      </c>
      <c r="I32" s="286">
        <v>1000</v>
      </c>
      <c r="J32" s="286">
        <v>0</v>
      </c>
      <c r="K32" s="286">
        <v>1000</v>
      </c>
      <c r="L32" s="286">
        <v>0</v>
      </c>
      <c r="M32" s="286">
        <v>0</v>
      </c>
      <c r="N32" s="286">
        <v>0</v>
      </c>
      <c r="O32" s="175"/>
      <c r="P32" s="175"/>
      <c r="Q32" s="163"/>
      <c r="R32" s="163"/>
    </row>
    <row r="33" spans="1:18" ht="15.75">
      <c r="A33" s="172" t="s">
        <v>217</v>
      </c>
      <c r="B33" s="287" t="s">
        <v>32</v>
      </c>
      <c r="C33" s="327">
        <v>2</v>
      </c>
      <c r="D33" s="327">
        <v>0</v>
      </c>
      <c r="E33" s="327">
        <v>0</v>
      </c>
      <c r="F33" s="327">
        <v>0</v>
      </c>
      <c r="G33" s="328">
        <v>0</v>
      </c>
      <c r="H33" s="328">
        <v>0</v>
      </c>
      <c r="I33" s="286">
        <v>50</v>
      </c>
      <c r="J33" s="286">
        <v>0</v>
      </c>
      <c r="K33" s="286">
        <v>0</v>
      </c>
      <c r="L33" s="286">
        <v>0</v>
      </c>
      <c r="M33" s="286">
        <v>0</v>
      </c>
      <c r="N33" s="286">
        <v>0</v>
      </c>
      <c r="O33" s="175"/>
      <c r="P33" s="175"/>
      <c r="Q33" s="163"/>
      <c r="R33" s="163"/>
    </row>
    <row r="34" spans="1:18" ht="18.75">
      <c r="A34" s="329" t="s">
        <v>171</v>
      </c>
      <c r="B34" s="330"/>
      <c r="C34" s="331"/>
      <c r="D34" s="331"/>
      <c r="E34" s="331"/>
      <c r="F34" s="331"/>
      <c r="G34" s="332"/>
      <c r="H34" s="332"/>
      <c r="I34" s="333" t="e">
        <f>I12+I14+I18+I19+I21+I23+I24+I26+I28</f>
        <v>#REF!</v>
      </c>
      <c r="J34" s="333">
        <f>J11+J12+J14+J18+J19+J21+J23+J24+J26+J27+J28</f>
        <v>39550</v>
      </c>
      <c r="K34" s="333" t="e">
        <f>K11+K14+K16+K18+K19+K21+K23+K24+K26+K27+K28</f>
        <v>#REF!</v>
      </c>
      <c r="L34" s="332">
        <v>0</v>
      </c>
      <c r="M34" s="332">
        <v>0</v>
      </c>
      <c r="N34" s="332">
        <v>0</v>
      </c>
      <c r="O34" s="175"/>
      <c r="P34" s="175"/>
      <c r="Q34" s="163"/>
      <c r="R34" s="163"/>
    </row>
    <row r="35" spans="2:18" ht="1.5" customHeight="1">
      <c r="B35" s="176"/>
      <c r="C35" s="176"/>
      <c r="D35" s="176"/>
      <c r="E35" s="176"/>
      <c r="F35" s="176"/>
      <c r="G35" s="170"/>
      <c r="H35" s="170"/>
      <c r="I35" s="155"/>
      <c r="J35" s="155"/>
      <c r="K35" s="155"/>
      <c r="L35" s="155"/>
      <c r="M35" s="155"/>
      <c r="N35" s="155"/>
      <c r="O35" s="163"/>
      <c r="P35" s="163"/>
      <c r="Q35" s="163"/>
      <c r="R35" s="163"/>
    </row>
    <row r="36" spans="1:18" ht="33" customHeight="1">
      <c r="A36" s="176" t="s">
        <v>118</v>
      </c>
      <c r="B36" s="177"/>
      <c r="C36" s="177"/>
      <c r="D36" s="177"/>
      <c r="E36" s="177"/>
      <c r="F36" s="177"/>
      <c r="G36" s="177"/>
      <c r="H36" s="163"/>
      <c r="O36" s="163"/>
      <c r="P36" s="163"/>
      <c r="Q36" s="163"/>
      <c r="R36" s="317"/>
    </row>
    <row r="37" spans="1:18" ht="15.75">
      <c r="A37" s="155"/>
      <c r="G37" s="158" t="s">
        <v>119</v>
      </c>
      <c r="H37" s="158"/>
      <c r="O37" s="163"/>
      <c r="P37" s="163"/>
      <c r="Q37" s="163"/>
      <c r="R37" s="163"/>
    </row>
    <row r="38" spans="1:18" ht="15.75">
      <c r="A38" s="155" t="s">
        <v>173</v>
      </c>
      <c r="B38" s="163"/>
      <c r="C38" s="163"/>
      <c r="D38" s="163"/>
      <c r="E38" s="163"/>
      <c r="F38" s="163"/>
      <c r="G38" s="163"/>
      <c r="H38" s="163"/>
      <c r="O38" s="163"/>
      <c r="P38" s="163"/>
      <c r="Q38" s="163"/>
      <c r="R38" s="163"/>
    </row>
    <row r="39" spans="2:18" ht="15.75">
      <c r="B39" s="165"/>
      <c r="C39" s="165"/>
      <c r="D39" s="165"/>
      <c r="E39" s="165"/>
      <c r="F39" s="165"/>
      <c r="G39" s="163"/>
      <c r="H39" s="163"/>
      <c r="O39" s="163"/>
      <c r="P39" s="163"/>
      <c r="Q39" s="163"/>
      <c r="R39" s="163"/>
    </row>
    <row r="40" spans="15:18" ht="11.25">
      <c r="O40" s="163"/>
      <c r="P40" s="163"/>
      <c r="Q40" s="163"/>
      <c r="R40" s="163"/>
    </row>
    <row r="41" spans="15:18" ht="11.25">
      <c r="O41" s="163"/>
      <c r="P41" s="163"/>
      <c r="Q41" s="163"/>
      <c r="R41" s="163"/>
    </row>
    <row r="42" spans="1:18" ht="11.25">
      <c r="A42" s="178"/>
      <c r="O42" s="163"/>
      <c r="P42" s="163"/>
      <c r="Q42" s="163"/>
      <c r="R42" s="163"/>
    </row>
    <row r="43" spans="15:18" ht="11.25">
      <c r="O43" s="163"/>
      <c r="P43" s="163"/>
      <c r="Q43" s="163"/>
      <c r="R43" s="163"/>
    </row>
    <row r="44" spans="15:18" ht="11.25">
      <c r="O44" s="163"/>
      <c r="P44" s="163"/>
      <c r="Q44" s="163"/>
      <c r="R44" s="163"/>
    </row>
    <row r="45" spans="15:18" ht="11.25">
      <c r="O45" s="163"/>
      <c r="P45" s="163"/>
      <c r="Q45" s="163"/>
      <c r="R45" s="163"/>
    </row>
    <row r="46" spans="15:18" ht="11.25">
      <c r="O46" s="163"/>
      <c r="P46" s="163"/>
      <c r="Q46" s="163"/>
      <c r="R46" s="163"/>
    </row>
    <row r="47" spans="15:18" ht="11.25">
      <c r="O47" s="163"/>
      <c r="P47" s="163"/>
      <c r="Q47" s="163"/>
      <c r="R47" s="163"/>
    </row>
    <row r="48" spans="15:18" ht="11.25">
      <c r="O48" s="163"/>
      <c r="P48" s="163"/>
      <c r="Q48" s="163"/>
      <c r="R48" s="163"/>
    </row>
    <row r="49" spans="15:18" ht="11.25">
      <c r="O49" s="163"/>
      <c r="P49" s="163"/>
      <c r="Q49" s="163"/>
      <c r="R49" s="163"/>
    </row>
    <row r="50" spans="15:18" ht="11.25">
      <c r="O50" s="163"/>
      <c r="P50" s="163"/>
      <c r="Q50" s="163"/>
      <c r="R50" s="163"/>
    </row>
    <row r="51" spans="15:18" ht="11.25">
      <c r="O51" s="163"/>
      <c r="P51" s="163"/>
      <c r="Q51" s="163"/>
      <c r="R51" s="163"/>
    </row>
    <row r="52" spans="15:18" ht="11.25">
      <c r="O52" s="163"/>
      <c r="P52" s="163"/>
      <c r="Q52" s="163"/>
      <c r="R52" s="163"/>
    </row>
    <row r="53" spans="15:18" ht="11.25">
      <c r="O53" s="163"/>
      <c r="P53" s="163"/>
      <c r="Q53" s="163"/>
      <c r="R53" s="163"/>
    </row>
    <row r="54" spans="15:18" ht="11.25">
      <c r="O54" s="163"/>
      <c r="P54" s="163"/>
      <c r="Q54" s="163"/>
      <c r="R54" s="163"/>
    </row>
    <row r="55" spans="15:18" ht="11.25">
      <c r="O55" s="163"/>
      <c r="P55" s="163"/>
      <c r="Q55" s="163"/>
      <c r="R55" s="163"/>
    </row>
  </sheetData>
  <sheetProtection/>
  <mergeCells count="11">
    <mergeCell ref="L7:N7"/>
    <mergeCell ref="M4:N4"/>
    <mergeCell ref="I6:N6"/>
    <mergeCell ref="A1:N1"/>
    <mergeCell ref="A3:N3"/>
    <mergeCell ref="A6:A8"/>
    <mergeCell ref="B6:B8"/>
    <mergeCell ref="C6:H6"/>
    <mergeCell ref="C7:E7"/>
    <mergeCell ref="F7:H7"/>
    <mergeCell ref="I7:K7"/>
  </mergeCells>
  <printOptions/>
  <pageMargins left="0.3937007874015748" right="0" top="0.7874015748031497" bottom="0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7.00390625" style="1" customWidth="1"/>
    <col min="2" max="2" width="43.375" style="1" customWidth="1"/>
    <col min="3" max="3" width="10.00390625" style="1" customWidth="1"/>
    <col min="4" max="4" width="13.875" style="1" customWidth="1"/>
    <col min="5" max="5" width="12.625" style="1" customWidth="1"/>
    <col min="6" max="6" width="11.875" style="1" customWidth="1"/>
    <col min="7" max="7" width="11.75390625" style="1" customWidth="1"/>
    <col min="8" max="8" width="13.75390625" style="1" customWidth="1"/>
    <col min="9" max="16384" width="9.125" style="1" customWidth="1"/>
  </cols>
  <sheetData>
    <row r="1" spans="1:8" ht="27.75" customHeight="1">
      <c r="A1" s="388" t="s">
        <v>174</v>
      </c>
      <c r="B1" s="388"/>
      <c r="C1" s="388"/>
      <c r="D1" s="388"/>
      <c r="E1" s="388"/>
      <c r="F1" s="388"/>
      <c r="G1" s="388"/>
      <c r="H1" s="388"/>
    </row>
    <row r="2" ht="6" customHeight="1"/>
    <row r="3" spans="2:8" ht="16.5" thickBot="1">
      <c r="B3" s="1" t="s">
        <v>172</v>
      </c>
      <c r="H3" s="183" t="s">
        <v>135</v>
      </c>
    </row>
    <row r="4" spans="1:8" ht="31.5" customHeight="1">
      <c r="A4" s="395" t="s">
        <v>121</v>
      </c>
      <c r="B4" s="393" t="s">
        <v>122</v>
      </c>
      <c r="C4" s="393" t="s">
        <v>140</v>
      </c>
      <c r="D4" s="393" t="s">
        <v>144</v>
      </c>
      <c r="E4" s="389" t="s">
        <v>147</v>
      </c>
      <c r="F4" s="390"/>
      <c r="G4" s="389" t="s">
        <v>146</v>
      </c>
      <c r="H4" s="391"/>
    </row>
    <row r="5" spans="1:8" ht="31.5" customHeight="1">
      <c r="A5" s="396"/>
      <c r="B5" s="394"/>
      <c r="C5" s="394"/>
      <c r="D5" s="394"/>
      <c r="E5" s="195" t="s">
        <v>145</v>
      </c>
      <c r="F5" s="196" t="s">
        <v>142</v>
      </c>
      <c r="G5" s="195" t="s">
        <v>145</v>
      </c>
      <c r="H5" s="198" t="s">
        <v>142</v>
      </c>
    </row>
    <row r="6" spans="1:8" ht="15.75">
      <c r="A6" s="199">
        <v>1</v>
      </c>
      <c r="B6" s="182" t="s">
        <v>123</v>
      </c>
      <c r="C6" s="242" t="s">
        <v>141</v>
      </c>
      <c r="D6" s="244">
        <v>513.17</v>
      </c>
      <c r="E6" s="233">
        <v>163.91</v>
      </c>
      <c r="F6" s="233">
        <f>E6*100/D6</f>
        <v>31.940682424927413</v>
      </c>
      <c r="G6" s="234">
        <v>163.91</v>
      </c>
      <c r="H6" s="235">
        <f>G6*100/D6</f>
        <v>31.940682424927413</v>
      </c>
    </row>
    <row r="7" spans="1:8" ht="15.75" customHeight="1">
      <c r="A7" s="199">
        <f>A6+1</f>
        <v>2</v>
      </c>
      <c r="B7" s="182" t="s">
        <v>134</v>
      </c>
      <c r="C7" s="242" t="s">
        <v>143</v>
      </c>
      <c r="D7" s="245">
        <v>2</v>
      </c>
      <c r="E7" s="193">
        <f>D7*F7/100</f>
        <v>2</v>
      </c>
      <c r="F7" s="191">
        <v>100</v>
      </c>
      <c r="G7" s="194">
        <f>D7*H7/100</f>
        <v>2</v>
      </c>
      <c r="H7" s="201">
        <v>100</v>
      </c>
    </row>
    <row r="8" spans="1:8" ht="13.5" customHeight="1">
      <c r="A8" s="199">
        <f aca="true" t="shared" si="0" ref="A8:A17">A7+1</f>
        <v>3</v>
      </c>
      <c r="B8" s="182" t="s">
        <v>111</v>
      </c>
      <c r="C8" s="242" t="s">
        <v>32</v>
      </c>
      <c r="D8" s="245">
        <v>3</v>
      </c>
      <c r="E8" s="191">
        <f>D8*F8/100</f>
        <v>3</v>
      </c>
      <c r="F8" s="191">
        <v>100</v>
      </c>
      <c r="G8" s="192">
        <f>D8*H8/100</f>
        <v>3</v>
      </c>
      <c r="H8" s="201">
        <v>100</v>
      </c>
    </row>
    <row r="9" spans="1:8" ht="15" customHeight="1">
      <c r="A9" s="199">
        <f t="shared" si="0"/>
        <v>4</v>
      </c>
      <c r="B9" s="182" t="s">
        <v>124</v>
      </c>
      <c r="C9" s="242" t="s">
        <v>32</v>
      </c>
      <c r="D9" s="196"/>
      <c r="E9" s="168"/>
      <c r="F9" s="168"/>
      <c r="G9" s="197"/>
      <c r="H9" s="200"/>
    </row>
    <row r="10" spans="1:8" ht="15.75" customHeight="1">
      <c r="A10" s="199">
        <f t="shared" si="0"/>
        <v>5</v>
      </c>
      <c r="B10" s="182" t="s">
        <v>125</v>
      </c>
      <c r="C10" s="242" t="s">
        <v>32</v>
      </c>
      <c r="D10" s="196" t="s">
        <v>170</v>
      </c>
      <c r="E10" s="168"/>
      <c r="F10" s="168"/>
      <c r="G10" s="197"/>
      <c r="H10" s="200"/>
    </row>
    <row r="11" spans="1:8" ht="15" customHeight="1">
      <c r="A11" s="199">
        <f t="shared" si="0"/>
        <v>6</v>
      </c>
      <c r="B11" s="182" t="s">
        <v>126</v>
      </c>
      <c r="C11" s="242" t="s">
        <v>32</v>
      </c>
      <c r="D11" s="196" t="s">
        <v>170</v>
      </c>
      <c r="E11" s="168"/>
      <c r="F11" s="168"/>
      <c r="G11" s="197"/>
      <c r="H11" s="200"/>
    </row>
    <row r="12" spans="1:8" ht="15" customHeight="1">
      <c r="A12" s="199">
        <f t="shared" si="0"/>
        <v>7</v>
      </c>
      <c r="B12" s="182" t="s">
        <v>127</v>
      </c>
      <c r="C12" s="242" t="s">
        <v>32</v>
      </c>
      <c r="D12" s="245">
        <v>4</v>
      </c>
      <c r="E12" s="191">
        <f>D12*F12/100</f>
        <v>3</v>
      </c>
      <c r="F12" s="191">
        <v>75</v>
      </c>
      <c r="G12" s="192">
        <f>D12*H12/100</f>
        <v>3</v>
      </c>
      <c r="H12" s="201">
        <v>75</v>
      </c>
    </row>
    <row r="13" spans="1:8" ht="12.75" customHeight="1">
      <c r="A13" s="199">
        <f t="shared" si="0"/>
        <v>8</v>
      </c>
      <c r="B13" s="182" t="s">
        <v>128</v>
      </c>
      <c r="C13" s="242" t="s">
        <v>32</v>
      </c>
      <c r="D13" s="244">
        <v>2</v>
      </c>
      <c r="E13" s="236">
        <f>D13*F13/100</f>
        <v>1</v>
      </c>
      <c r="F13" s="236">
        <v>50</v>
      </c>
      <c r="G13" s="237">
        <f>D13*H13/100</f>
        <v>1</v>
      </c>
      <c r="H13" s="238">
        <v>50</v>
      </c>
    </row>
    <row r="14" spans="1:8" ht="15" customHeight="1">
      <c r="A14" s="199">
        <f t="shared" si="0"/>
        <v>9</v>
      </c>
      <c r="B14" s="182" t="s">
        <v>132</v>
      </c>
      <c r="C14" s="242" t="s">
        <v>32</v>
      </c>
      <c r="D14" s="196" t="s">
        <v>170</v>
      </c>
      <c r="E14" s="168"/>
      <c r="F14" s="168"/>
      <c r="G14" s="197"/>
      <c r="H14" s="200"/>
    </row>
    <row r="15" spans="1:8" ht="16.5" customHeight="1">
      <c r="A15" s="199">
        <f t="shared" si="0"/>
        <v>10</v>
      </c>
      <c r="B15" s="182" t="s">
        <v>129</v>
      </c>
      <c r="C15" s="242" t="s">
        <v>37</v>
      </c>
      <c r="D15" s="245">
        <v>27.06</v>
      </c>
      <c r="E15" s="191">
        <f>D15*F15/100</f>
        <v>16.236</v>
      </c>
      <c r="F15" s="191">
        <v>60</v>
      </c>
      <c r="G15" s="192">
        <f>D15*H15/100</f>
        <v>0</v>
      </c>
      <c r="H15" s="201"/>
    </row>
    <row r="16" spans="1:8" ht="15.75" customHeight="1">
      <c r="A16" s="199">
        <f t="shared" si="0"/>
        <v>11</v>
      </c>
      <c r="B16" s="182" t="s">
        <v>130</v>
      </c>
      <c r="C16" s="242" t="s">
        <v>37</v>
      </c>
      <c r="D16" s="245">
        <v>68.9</v>
      </c>
      <c r="E16" s="191">
        <f>D16*F16/100</f>
        <v>41.34</v>
      </c>
      <c r="F16" s="191">
        <v>60</v>
      </c>
      <c r="G16" s="192"/>
      <c r="H16" s="201"/>
    </row>
    <row r="17" spans="1:8" ht="18.75" customHeight="1">
      <c r="A17" s="199">
        <f t="shared" si="0"/>
        <v>12</v>
      </c>
      <c r="B17" s="182" t="s">
        <v>131</v>
      </c>
      <c r="C17" s="242" t="s">
        <v>37</v>
      </c>
      <c r="D17" s="245">
        <v>27.1</v>
      </c>
      <c r="E17" s="191">
        <f>D17*F17/100</f>
        <v>16.26</v>
      </c>
      <c r="F17" s="191">
        <v>60</v>
      </c>
      <c r="G17" s="192"/>
      <c r="H17" s="201"/>
    </row>
    <row r="18" spans="1:8" ht="16.5" customHeight="1">
      <c r="A18" s="199">
        <f>A17+1</f>
        <v>13</v>
      </c>
      <c r="B18" s="182" t="s">
        <v>133</v>
      </c>
      <c r="C18" s="242" t="s">
        <v>37</v>
      </c>
      <c r="D18" s="173"/>
      <c r="E18" s="168"/>
      <c r="F18" s="168"/>
      <c r="G18" s="197"/>
      <c r="H18" s="200"/>
    </row>
    <row r="19" spans="1:8" ht="16.5" thickBot="1">
      <c r="A19" s="202"/>
      <c r="B19" s="203"/>
      <c r="C19" s="243"/>
      <c r="D19" s="246"/>
      <c r="E19" s="239"/>
      <c r="F19" s="239"/>
      <c r="G19" s="239"/>
      <c r="H19" s="240"/>
    </row>
    <row r="20" ht="5.25" customHeight="1"/>
    <row r="21" spans="1:8" ht="15.75">
      <c r="A21" s="392" t="s">
        <v>148</v>
      </c>
      <c r="B21" s="392"/>
      <c r="C21" s="392"/>
      <c r="D21" s="392"/>
      <c r="E21" s="392"/>
      <c r="F21" s="392"/>
      <c r="G21" s="392"/>
      <c r="H21" s="392"/>
    </row>
    <row r="22" spans="1:9" ht="15.75">
      <c r="A22" s="392" t="s">
        <v>149</v>
      </c>
      <c r="B22" s="392"/>
      <c r="C22" s="392"/>
      <c r="D22" s="392"/>
      <c r="E22" s="392"/>
      <c r="F22" s="392"/>
      <c r="G22" s="392"/>
      <c r="H22" s="392"/>
      <c r="I22" s="392"/>
    </row>
    <row r="23" ht="12" customHeight="1"/>
    <row r="24" spans="1:6" s="6" customFormat="1" ht="12.75">
      <c r="A24" s="185" t="s">
        <v>137</v>
      </c>
      <c r="B24" s="185"/>
      <c r="C24" s="185"/>
      <c r="D24" s="185"/>
      <c r="E24" s="185"/>
      <c r="F24" s="185"/>
    </row>
    <row r="25" spans="1:5" s="6" customFormat="1" ht="11.25" customHeight="1">
      <c r="A25" s="187"/>
      <c r="B25" s="187"/>
      <c r="C25" s="187"/>
      <c r="D25" s="187"/>
      <c r="E25" s="151"/>
    </row>
    <row r="26" spans="1:6" s="6" customFormat="1" ht="12.75">
      <c r="A26" s="186" t="s">
        <v>96</v>
      </c>
      <c r="B26" s="186"/>
      <c r="C26" s="186"/>
      <c r="D26" s="186"/>
      <c r="E26" s="186"/>
      <c r="F26" s="186"/>
    </row>
    <row r="27" spans="1:6" s="6" customFormat="1" ht="6.75" customHeight="1">
      <c r="A27" s="187"/>
      <c r="B27" s="187"/>
      <c r="C27" s="187"/>
      <c r="D27" s="187"/>
      <c r="E27" s="187"/>
      <c r="F27" s="187"/>
    </row>
    <row r="28" spans="1:5" s="6" customFormat="1" ht="12.75">
      <c r="A28" s="184" t="s">
        <v>136</v>
      </c>
      <c r="E28" s="151"/>
    </row>
    <row r="29" ht="15.75">
      <c r="A29" s="1" t="s">
        <v>175</v>
      </c>
    </row>
  </sheetData>
  <sheetProtection/>
  <mergeCells count="9">
    <mergeCell ref="A1:H1"/>
    <mergeCell ref="E4:F4"/>
    <mergeCell ref="G4:H4"/>
    <mergeCell ref="A21:H21"/>
    <mergeCell ref="A22:I22"/>
    <mergeCell ref="C4:C5"/>
    <mergeCell ref="B4:B5"/>
    <mergeCell ref="A4:A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вэс</dc:creator>
  <cp:keywords/>
  <dc:description/>
  <cp:lastModifiedBy>Admin</cp:lastModifiedBy>
  <cp:lastPrinted>2012-09-18T03:47:53Z</cp:lastPrinted>
  <dcterms:created xsi:type="dcterms:W3CDTF">2007-12-12T02:03:31Z</dcterms:created>
  <dcterms:modified xsi:type="dcterms:W3CDTF">2013-03-08T00:10:44Z</dcterms:modified>
  <cp:category/>
  <cp:version/>
  <cp:contentType/>
  <cp:contentStatus/>
</cp:coreProperties>
</file>